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privateuser/Dropbox (amaBhungane)/*amascorp24/piyoosh goyal, vierfontein, worlds window, arctos, everest/"/>
    </mc:Choice>
  </mc:AlternateContent>
  <bookViews>
    <workbookView xWindow="0" yWindow="460" windowWidth="25600" windowHeight="14620" activeTab="1"/>
  </bookViews>
  <sheets>
    <sheet name="Account 2" sheetId="1" r:id="rId1"/>
    <sheet name="Account1 (2)" sheetId="2" r:id="rId2"/>
    <sheet name="Account1" sheetId="3" r:id="rId3"/>
    <sheet name="Sheet1" sheetId="4" r:id="rId4"/>
    <sheet name="Sheet2" sheetId="5" r:id="rId5"/>
  </sheets>
  <definedNames>
    <definedName name="_xlnm._FilterDatabase" localSheetId="0" hidden="1">'Account 2'!$A$1:$M$56</definedName>
    <definedName name="_xlnm._FilterDatabase" localSheetId="1" hidden="1">'Account1 (2)'!$A$4:$M$217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1" i="2" l="1"/>
  <c r="O192" i="2"/>
  <c r="O193" i="2"/>
  <c r="J35" i="2"/>
  <c r="M35" i="2"/>
  <c r="T12" i="2"/>
  <c r="T13" i="2"/>
  <c r="T14" i="2"/>
  <c r="O134" i="2"/>
  <c r="A217" i="3"/>
  <c r="J69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J19" i="3"/>
  <c r="K19" i="3"/>
  <c r="K20" i="3"/>
  <c r="K21" i="3"/>
  <c r="K22" i="3"/>
  <c r="K23" i="3"/>
  <c r="K24" i="3"/>
  <c r="K25" i="3"/>
  <c r="K26" i="3"/>
  <c r="J27" i="3"/>
  <c r="K27" i="3"/>
  <c r="K28" i="3"/>
  <c r="J31" i="3"/>
  <c r="K31" i="3"/>
  <c r="K32" i="3"/>
  <c r="K34" i="3"/>
  <c r="J35" i="3"/>
  <c r="K35" i="3"/>
  <c r="K36" i="3"/>
  <c r="I37" i="3"/>
  <c r="J37" i="3"/>
  <c r="K37" i="3"/>
  <c r="I38" i="3"/>
  <c r="J38" i="3"/>
  <c r="K38" i="3"/>
  <c r="K39" i="3"/>
  <c r="J41" i="3"/>
  <c r="K41" i="3"/>
  <c r="K42" i="3"/>
  <c r="J43" i="3"/>
  <c r="K43" i="3"/>
  <c r="J44" i="3"/>
  <c r="K44" i="3"/>
  <c r="J45" i="3"/>
  <c r="K45" i="3"/>
  <c r="K46" i="3"/>
  <c r="J47" i="3"/>
  <c r="K47" i="3"/>
  <c r="K48" i="3"/>
  <c r="J49" i="3"/>
  <c r="K49" i="3"/>
  <c r="J50" i="3"/>
  <c r="K50" i="3"/>
  <c r="J51" i="3"/>
  <c r="K51" i="3"/>
  <c r="K52" i="3"/>
  <c r="K53" i="3"/>
  <c r="K54" i="3"/>
  <c r="J55" i="3"/>
  <c r="K55" i="3"/>
  <c r="J56" i="3"/>
  <c r="K56" i="3"/>
  <c r="J57" i="3"/>
  <c r="K57" i="3"/>
  <c r="K58" i="3"/>
  <c r="J59" i="3"/>
  <c r="K59" i="3"/>
  <c r="J60" i="3"/>
  <c r="K60" i="3"/>
  <c r="J61" i="3"/>
  <c r="K61" i="3"/>
  <c r="J62" i="3"/>
  <c r="K62" i="3"/>
  <c r="I63" i="3"/>
  <c r="J63" i="3"/>
  <c r="K63" i="3"/>
  <c r="K64" i="3"/>
  <c r="J66" i="3"/>
  <c r="K66" i="3"/>
  <c r="J67" i="3"/>
  <c r="K67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K77" i="3"/>
  <c r="K78" i="3"/>
  <c r="I79" i="3"/>
  <c r="J79" i="3"/>
  <c r="K79" i="3"/>
  <c r="J80" i="3"/>
  <c r="K80" i="3"/>
  <c r="J81" i="3"/>
  <c r="K81" i="3"/>
  <c r="J82" i="3"/>
  <c r="K82" i="3"/>
  <c r="K83" i="3"/>
  <c r="K84" i="3"/>
  <c r="J85" i="3"/>
  <c r="K85" i="3"/>
  <c r="K86" i="3"/>
  <c r="K87" i="3"/>
  <c r="K88" i="3"/>
  <c r="K89" i="3"/>
  <c r="K90" i="3"/>
  <c r="K91" i="3"/>
  <c r="K92" i="3"/>
  <c r="I93" i="3"/>
  <c r="J93" i="3"/>
  <c r="K93" i="3"/>
  <c r="K94" i="3"/>
  <c r="K95" i="3"/>
  <c r="K96" i="3"/>
  <c r="K97" i="3"/>
  <c r="I98" i="3"/>
  <c r="J98" i="3"/>
  <c r="K98" i="3"/>
  <c r="I99" i="3"/>
  <c r="J99" i="3"/>
  <c r="K99" i="3"/>
  <c r="G100" i="3"/>
  <c r="J100" i="3"/>
  <c r="K100" i="3"/>
  <c r="G101" i="3"/>
  <c r="J101" i="3"/>
  <c r="K101" i="3"/>
  <c r="G102" i="3"/>
  <c r="J102" i="3"/>
  <c r="K102" i="3"/>
  <c r="G103" i="3"/>
  <c r="J103" i="3"/>
  <c r="K103" i="3"/>
  <c r="I104" i="3"/>
  <c r="J104" i="3"/>
  <c r="K104" i="3"/>
  <c r="K105" i="3"/>
  <c r="I106" i="3"/>
  <c r="J106" i="3"/>
  <c r="K106" i="3"/>
  <c r="K107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G124" i="3"/>
  <c r="J124" i="3"/>
  <c r="K124" i="3"/>
  <c r="G127" i="3"/>
  <c r="J127" i="3"/>
  <c r="K127" i="3"/>
  <c r="K128" i="3"/>
  <c r="G129" i="3"/>
  <c r="J129" i="3"/>
  <c r="K129" i="3"/>
  <c r="G130" i="3"/>
  <c r="J130" i="3"/>
  <c r="K130" i="3"/>
  <c r="G131" i="3"/>
  <c r="J131" i="3"/>
  <c r="K131" i="3"/>
  <c r="G132" i="3"/>
  <c r="J132" i="3"/>
  <c r="K132" i="3"/>
  <c r="G133" i="3"/>
  <c r="J133" i="3"/>
  <c r="K133" i="3"/>
  <c r="G134" i="3"/>
  <c r="J134" i="3"/>
  <c r="K134" i="3"/>
  <c r="K135" i="3"/>
  <c r="I136" i="3"/>
  <c r="J136" i="3"/>
  <c r="K136" i="3"/>
  <c r="K137" i="3"/>
  <c r="K138" i="3"/>
  <c r="K139" i="3"/>
  <c r="K140" i="3"/>
  <c r="I141" i="3"/>
  <c r="J141" i="3"/>
  <c r="K141" i="3"/>
  <c r="I142" i="3"/>
  <c r="J142" i="3"/>
  <c r="K142" i="3"/>
  <c r="I143" i="3"/>
  <c r="J143" i="3"/>
  <c r="K143" i="3"/>
  <c r="I144" i="3"/>
  <c r="J144" i="3"/>
  <c r="K144" i="3"/>
  <c r="K145" i="3"/>
  <c r="K146" i="3"/>
  <c r="K147" i="3"/>
  <c r="K148" i="3"/>
  <c r="I149" i="3"/>
  <c r="J149" i="3"/>
  <c r="K149" i="3"/>
  <c r="I150" i="3"/>
  <c r="J150" i="3"/>
  <c r="K150" i="3"/>
  <c r="I151" i="3"/>
  <c r="J151" i="3"/>
  <c r="K151" i="3"/>
  <c r="K152" i="3"/>
  <c r="K153" i="3"/>
  <c r="I154" i="3"/>
  <c r="J154" i="3"/>
  <c r="K154" i="3"/>
  <c r="I155" i="3"/>
  <c r="J155" i="3"/>
  <c r="K155" i="3"/>
  <c r="I156" i="3"/>
  <c r="J156" i="3"/>
  <c r="K156" i="3"/>
  <c r="K157" i="3"/>
  <c r="K158" i="3"/>
  <c r="I159" i="3"/>
  <c r="J159" i="3"/>
  <c r="K159" i="3"/>
  <c r="I160" i="3"/>
  <c r="J160" i="3"/>
  <c r="K160" i="3"/>
  <c r="G161" i="3"/>
  <c r="J161" i="3"/>
  <c r="K161" i="3"/>
  <c r="G162" i="3"/>
  <c r="J162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I174" i="3"/>
  <c r="J174" i="3"/>
  <c r="K174" i="3"/>
  <c r="I175" i="3"/>
  <c r="J175" i="3"/>
  <c r="K175" i="3"/>
  <c r="I176" i="3"/>
  <c r="J176" i="3"/>
  <c r="K176" i="3"/>
  <c r="K178" i="3"/>
  <c r="K179" i="3"/>
  <c r="G180" i="3"/>
  <c r="J180" i="3"/>
  <c r="K180" i="3"/>
  <c r="K181" i="3"/>
  <c r="K182" i="3"/>
  <c r="G183" i="3"/>
  <c r="J183" i="3"/>
  <c r="K183" i="3"/>
  <c r="I184" i="3"/>
  <c r="J184" i="3"/>
  <c r="K184" i="3"/>
  <c r="I185" i="3"/>
  <c r="J185" i="3"/>
  <c r="K185" i="3"/>
  <c r="I186" i="3"/>
  <c r="J186" i="3"/>
  <c r="K186" i="3"/>
  <c r="I187" i="3"/>
  <c r="J187" i="3"/>
  <c r="K187" i="3"/>
  <c r="K188" i="3"/>
  <c r="K189" i="3"/>
  <c r="K190" i="3"/>
  <c r="K191" i="3"/>
  <c r="K192" i="3"/>
  <c r="K193" i="3"/>
  <c r="I194" i="3"/>
  <c r="J194" i="3"/>
  <c r="K194" i="3"/>
  <c r="I195" i="3"/>
  <c r="J195" i="3"/>
  <c r="K195" i="3"/>
  <c r="I196" i="3"/>
  <c r="J196" i="3"/>
  <c r="K196" i="3"/>
  <c r="I197" i="3"/>
  <c r="J197" i="3"/>
  <c r="K197" i="3"/>
  <c r="I198" i="3"/>
  <c r="J198" i="3"/>
  <c r="K198" i="3"/>
  <c r="G199" i="3"/>
  <c r="J199" i="3"/>
  <c r="K199" i="3"/>
  <c r="K200" i="3"/>
  <c r="G201" i="3"/>
  <c r="J201" i="3"/>
  <c r="K201" i="3"/>
  <c r="I202" i="3"/>
  <c r="J202" i="3"/>
  <c r="K202" i="3"/>
  <c r="J204" i="3"/>
  <c r="G203" i="3"/>
  <c r="J203" i="3"/>
  <c r="K203" i="3"/>
  <c r="K204" i="3"/>
  <c r="K205" i="3"/>
  <c r="G206" i="3"/>
  <c r="J206" i="3"/>
  <c r="K206" i="3"/>
  <c r="G207" i="3"/>
  <c r="J207" i="3"/>
  <c r="K207" i="3"/>
  <c r="G208" i="3"/>
  <c r="J208" i="3"/>
  <c r="K208" i="3"/>
  <c r="J209" i="3"/>
  <c r="K209" i="3"/>
  <c r="J210" i="3"/>
  <c r="K210" i="3"/>
  <c r="J212" i="3"/>
  <c r="K212" i="3"/>
  <c r="J213" i="3"/>
  <c r="K213" i="3"/>
  <c r="K214" i="3"/>
  <c r="K215" i="3"/>
  <c r="K216" i="3"/>
  <c r="J211" i="3"/>
  <c r="I205" i="3"/>
  <c r="G177" i="3"/>
  <c r="J177" i="3"/>
  <c r="A162" i="3"/>
  <c r="G126" i="3"/>
  <c r="F126" i="3"/>
  <c r="G125" i="3"/>
  <c r="F125" i="3"/>
  <c r="I94" i="3"/>
  <c r="I86" i="3"/>
  <c r="I85" i="3"/>
  <c r="I82" i="3"/>
  <c r="I81" i="3"/>
  <c r="I80" i="3"/>
  <c r="G68" i="3"/>
  <c r="J68" i="3"/>
  <c r="G65" i="3"/>
  <c r="J65" i="3"/>
  <c r="I47" i="3"/>
  <c r="G42" i="3"/>
  <c r="F42" i="3"/>
  <c r="M35" i="3"/>
  <c r="I30" i="3"/>
  <c r="T13" i="3"/>
  <c r="T12" i="3"/>
  <c r="I5" i="3"/>
  <c r="J5" i="3"/>
  <c r="A217" i="2"/>
  <c r="I68" i="2"/>
  <c r="J68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J19" i="2"/>
  <c r="K19" i="2"/>
  <c r="K20" i="2"/>
  <c r="K21" i="2"/>
  <c r="K22" i="2"/>
  <c r="K23" i="2"/>
  <c r="K24" i="2"/>
  <c r="K25" i="2"/>
  <c r="K26" i="2"/>
  <c r="J27" i="2"/>
  <c r="K27" i="2"/>
  <c r="K28" i="2"/>
  <c r="J31" i="2"/>
  <c r="K31" i="2"/>
  <c r="K32" i="2"/>
  <c r="K34" i="2"/>
  <c r="K35" i="2"/>
  <c r="K36" i="2"/>
  <c r="I37" i="2"/>
  <c r="J37" i="2"/>
  <c r="K37" i="2"/>
  <c r="I38" i="2"/>
  <c r="J38" i="2"/>
  <c r="K38" i="2"/>
  <c r="K39" i="2"/>
  <c r="I41" i="2"/>
  <c r="J41" i="2"/>
  <c r="K41" i="2"/>
  <c r="I42" i="2"/>
  <c r="J42" i="2"/>
  <c r="K42" i="2"/>
  <c r="I43" i="2"/>
  <c r="J43" i="2"/>
  <c r="K43" i="2"/>
  <c r="J44" i="2"/>
  <c r="K44" i="2"/>
  <c r="K45" i="2"/>
  <c r="J46" i="2"/>
  <c r="K46" i="2"/>
  <c r="K47" i="2"/>
  <c r="I48" i="2"/>
  <c r="J48" i="2"/>
  <c r="K48" i="2"/>
  <c r="I49" i="2"/>
  <c r="J49" i="2"/>
  <c r="K49" i="2"/>
  <c r="I50" i="2"/>
  <c r="J50" i="2"/>
  <c r="K50" i="2"/>
  <c r="K51" i="2"/>
  <c r="K52" i="2"/>
  <c r="K53" i="2"/>
  <c r="J54" i="2"/>
  <c r="K54" i="2"/>
  <c r="J55" i="2"/>
  <c r="K55" i="2"/>
  <c r="J56" i="2"/>
  <c r="K56" i="2"/>
  <c r="K57" i="2"/>
  <c r="J58" i="2"/>
  <c r="K58" i="2"/>
  <c r="J59" i="2"/>
  <c r="K59" i="2"/>
  <c r="J60" i="2"/>
  <c r="K60" i="2"/>
  <c r="J61" i="2"/>
  <c r="K61" i="2"/>
  <c r="I62" i="2"/>
  <c r="J62" i="2"/>
  <c r="K62" i="2"/>
  <c r="K63" i="2"/>
  <c r="J65" i="2"/>
  <c r="K65" i="2"/>
  <c r="J66" i="2"/>
  <c r="K66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K76" i="2"/>
  <c r="K77" i="2"/>
  <c r="I78" i="2"/>
  <c r="J78" i="2"/>
  <c r="K78" i="2"/>
  <c r="J79" i="2"/>
  <c r="K79" i="2"/>
  <c r="J80" i="2"/>
  <c r="K80" i="2"/>
  <c r="J81" i="2"/>
  <c r="K81" i="2"/>
  <c r="K82" i="2"/>
  <c r="K83" i="2"/>
  <c r="J84" i="2"/>
  <c r="K84" i="2"/>
  <c r="K85" i="2"/>
  <c r="K86" i="2"/>
  <c r="K87" i="2"/>
  <c r="K88" i="2"/>
  <c r="K89" i="2"/>
  <c r="K90" i="2"/>
  <c r="K91" i="2"/>
  <c r="I92" i="2"/>
  <c r="J92" i="2"/>
  <c r="K92" i="2"/>
  <c r="I93" i="2"/>
  <c r="J93" i="2"/>
  <c r="K93" i="2"/>
  <c r="K94" i="2"/>
  <c r="K95" i="2"/>
  <c r="K96" i="2"/>
  <c r="I97" i="2"/>
  <c r="J97" i="2"/>
  <c r="K97" i="2"/>
  <c r="I98" i="2"/>
  <c r="J98" i="2"/>
  <c r="K98" i="2"/>
  <c r="G99" i="2"/>
  <c r="J99" i="2"/>
  <c r="K99" i="2"/>
  <c r="G100" i="2"/>
  <c r="J100" i="2"/>
  <c r="K100" i="2"/>
  <c r="G101" i="2"/>
  <c r="J101" i="2"/>
  <c r="K101" i="2"/>
  <c r="G102" i="2"/>
  <c r="J102" i="2"/>
  <c r="K102" i="2"/>
  <c r="I103" i="2"/>
  <c r="J103" i="2"/>
  <c r="K103" i="2"/>
  <c r="K104" i="2"/>
  <c r="I105" i="2"/>
  <c r="J105" i="2"/>
  <c r="K105" i="2"/>
  <c r="K106" i="2"/>
  <c r="G108" i="2"/>
  <c r="J108" i="2"/>
  <c r="K108" i="2"/>
  <c r="G109" i="2"/>
  <c r="J109" i="2"/>
  <c r="K109" i="2"/>
  <c r="G110" i="2"/>
  <c r="J110" i="2"/>
  <c r="K110" i="2"/>
  <c r="G111" i="2"/>
  <c r="J111" i="2"/>
  <c r="K111" i="2"/>
  <c r="G112" i="2"/>
  <c r="J112" i="2"/>
  <c r="K112" i="2"/>
  <c r="G113" i="2"/>
  <c r="J113" i="2"/>
  <c r="K113" i="2"/>
  <c r="G114" i="2"/>
  <c r="J114" i="2"/>
  <c r="K114" i="2"/>
  <c r="G115" i="2"/>
  <c r="J115" i="2"/>
  <c r="K115" i="2"/>
  <c r="G116" i="2"/>
  <c r="J116" i="2"/>
  <c r="K116" i="2"/>
  <c r="G117" i="2"/>
  <c r="J117" i="2"/>
  <c r="K117" i="2"/>
  <c r="G118" i="2"/>
  <c r="J118" i="2"/>
  <c r="K118" i="2"/>
  <c r="G119" i="2"/>
  <c r="J119" i="2"/>
  <c r="K119" i="2"/>
  <c r="G120" i="2"/>
  <c r="J120" i="2"/>
  <c r="K120" i="2"/>
  <c r="G121" i="2"/>
  <c r="J121" i="2"/>
  <c r="K121" i="2"/>
  <c r="G122" i="2"/>
  <c r="J122" i="2"/>
  <c r="K122" i="2"/>
  <c r="G123" i="2"/>
  <c r="J123" i="2"/>
  <c r="K123" i="2"/>
  <c r="G126" i="2"/>
  <c r="J126" i="2"/>
  <c r="K126" i="2"/>
  <c r="K127" i="2"/>
  <c r="G128" i="2"/>
  <c r="J128" i="2"/>
  <c r="K128" i="2"/>
  <c r="G129" i="2"/>
  <c r="J129" i="2"/>
  <c r="K129" i="2"/>
  <c r="G130" i="2"/>
  <c r="J130" i="2"/>
  <c r="K130" i="2"/>
  <c r="G131" i="2"/>
  <c r="J131" i="2"/>
  <c r="K131" i="2"/>
  <c r="G132" i="2"/>
  <c r="J132" i="2"/>
  <c r="K132" i="2"/>
  <c r="G133" i="2"/>
  <c r="J133" i="2"/>
  <c r="K133" i="2"/>
  <c r="K134" i="2"/>
  <c r="I135" i="2"/>
  <c r="J135" i="2"/>
  <c r="K135" i="2"/>
  <c r="K136" i="2"/>
  <c r="K137" i="2"/>
  <c r="K138" i="2"/>
  <c r="K139" i="2"/>
  <c r="I140" i="2"/>
  <c r="J140" i="2"/>
  <c r="K140" i="2"/>
  <c r="I141" i="2"/>
  <c r="J141" i="2"/>
  <c r="K141" i="2"/>
  <c r="I142" i="2"/>
  <c r="J142" i="2"/>
  <c r="K142" i="2"/>
  <c r="I143" i="2"/>
  <c r="J143" i="2"/>
  <c r="K143" i="2"/>
  <c r="K144" i="2"/>
  <c r="K145" i="2"/>
  <c r="K146" i="2"/>
  <c r="K147" i="2"/>
  <c r="I148" i="2"/>
  <c r="J148" i="2"/>
  <c r="K148" i="2"/>
  <c r="I149" i="2"/>
  <c r="J149" i="2"/>
  <c r="K149" i="2"/>
  <c r="I150" i="2"/>
  <c r="J150" i="2"/>
  <c r="K150" i="2"/>
  <c r="K151" i="2"/>
  <c r="K152" i="2"/>
  <c r="I153" i="2"/>
  <c r="J153" i="2"/>
  <c r="K153" i="2"/>
  <c r="I154" i="2"/>
  <c r="J154" i="2"/>
  <c r="K154" i="2"/>
  <c r="I155" i="2"/>
  <c r="J155" i="2"/>
  <c r="K155" i="2"/>
  <c r="K156" i="2"/>
  <c r="K157" i="2"/>
  <c r="K158" i="2"/>
  <c r="I159" i="2"/>
  <c r="J159" i="2"/>
  <c r="K159" i="2"/>
  <c r="I160" i="2"/>
  <c r="J160" i="2"/>
  <c r="K160" i="2"/>
  <c r="G161" i="2"/>
  <c r="J161" i="2"/>
  <c r="K161" i="2"/>
  <c r="G162" i="2"/>
  <c r="J162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I174" i="2"/>
  <c r="J174" i="2"/>
  <c r="K174" i="2"/>
  <c r="I175" i="2"/>
  <c r="J175" i="2"/>
  <c r="K175" i="2"/>
  <c r="I176" i="2"/>
  <c r="J176" i="2"/>
  <c r="K176" i="2"/>
  <c r="K178" i="2"/>
  <c r="K179" i="2"/>
  <c r="G180" i="2"/>
  <c r="J180" i="2"/>
  <c r="K180" i="2"/>
  <c r="K181" i="2"/>
  <c r="K182" i="2"/>
  <c r="G183" i="2"/>
  <c r="J183" i="2"/>
  <c r="K183" i="2"/>
  <c r="I184" i="2"/>
  <c r="J184" i="2"/>
  <c r="K184" i="2"/>
  <c r="I185" i="2"/>
  <c r="J185" i="2"/>
  <c r="K185" i="2"/>
  <c r="I186" i="2"/>
  <c r="J186" i="2"/>
  <c r="K186" i="2"/>
  <c r="I187" i="2"/>
  <c r="J187" i="2"/>
  <c r="K187" i="2"/>
  <c r="K188" i="2"/>
  <c r="K189" i="2"/>
  <c r="K190" i="2"/>
  <c r="K191" i="2"/>
  <c r="K192" i="2"/>
  <c r="K193" i="2"/>
  <c r="I194" i="2"/>
  <c r="J194" i="2"/>
  <c r="K194" i="2"/>
  <c r="I195" i="2"/>
  <c r="J195" i="2"/>
  <c r="K195" i="2"/>
  <c r="I196" i="2"/>
  <c r="J196" i="2"/>
  <c r="K196" i="2"/>
  <c r="I197" i="2"/>
  <c r="J197" i="2"/>
  <c r="K197" i="2"/>
  <c r="I198" i="2"/>
  <c r="J198" i="2"/>
  <c r="K198" i="2"/>
  <c r="G199" i="2"/>
  <c r="J199" i="2"/>
  <c r="K199" i="2"/>
  <c r="K200" i="2"/>
  <c r="G201" i="2"/>
  <c r="J201" i="2"/>
  <c r="K201" i="2"/>
  <c r="I202" i="2"/>
  <c r="J202" i="2"/>
  <c r="K202" i="2"/>
  <c r="G203" i="2"/>
  <c r="J203" i="2"/>
  <c r="K203" i="2"/>
  <c r="J204" i="2"/>
  <c r="K204" i="2"/>
  <c r="K205" i="2"/>
  <c r="G206" i="2"/>
  <c r="J206" i="2"/>
  <c r="K206" i="2"/>
  <c r="G207" i="2"/>
  <c r="J207" i="2"/>
  <c r="K207" i="2"/>
  <c r="G208" i="2"/>
  <c r="J208" i="2"/>
  <c r="K208" i="2"/>
  <c r="J209" i="2"/>
  <c r="K209" i="2"/>
  <c r="J210" i="2"/>
  <c r="K210" i="2"/>
  <c r="J212" i="2"/>
  <c r="K212" i="2"/>
  <c r="J213" i="2"/>
  <c r="K213" i="2"/>
  <c r="K214" i="2"/>
  <c r="K215" i="2"/>
  <c r="K216" i="2"/>
  <c r="J211" i="2"/>
  <c r="I205" i="2"/>
  <c r="G177" i="2"/>
  <c r="J177" i="2"/>
  <c r="A162" i="2"/>
  <c r="G158" i="2"/>
  <c r="F158" i="2"/>
  <c r="G125" i="2"/>
  <c r="F125" i="2"/>
  <c r="G124" i="2"/>
  <c r="F124" i="2"/>
  <c r="I85" i="2"/>
  <c r="I84" i="2"/>
  <c r="I81" i="2"/>
  <c r="I80" i="2"/>
  <c r="I79" i="2"/>
  <c r="G67" i="2"/>
  <c r="J67" i="2"/>
  <c r="G64" i="2"/>
  <c r="J64" i="2"/>
  <c r="I30" i="2"/>
  <c r="I5" i="2"/>
  <c r="J5" i="2"/>
  <c r="K64" i="1"/>
  <c r="K61" i="1"/>
  <c r="L2" i="1"/>
  <c r="K3" i="1"/>
  <c r="L3" i="1"/>
  <c r="K4" i="1"/>
  <c r="L4" i="1"/>
  <c r="K5" i="1"/>
  <c r="L5" i="1"/>
  <c r="K6" i="1"/>
  <c r="L6" i="1"/>
  <c r="K7" i="1"/>
  <c r="L7" i="1"/>
  <c r="K8" i="1"/>
  <c r="L8" i="1"/>
  <c r="H9" i="1"/>
  <c r="K9" i="1"/>
  <c r="L9" i="1"/>
  <c r="K10" i="1"/>
  <c r="L10" i="1"/>
  <c r="H11" i="1"/>
  <c r="K11" i="1"/>
  <c r="L11" i="1"/>
  <c r="L12" i="1"/>
  <c r="K13" i="1"/>
  <c r="L13" i="1"/>
  <c r="K14" i="1"/>
  <c r="L14" i="1"/>
  <c r="H15" i="1"/>
  <c r="K15" i="1"/>
  <c r="L15" i="1"/>
  <c r="K16" i="1"/>
  <c r="L16" i="1"/>
  <c r="K17" i="1"/>
  <c r="L17" i="1"/>
  <c r="K18" i="1"/>
  <c r="L18" i="1"/>
  <c r="K19" i="1"/>
  <c r="L19" i="1"/>
  <c r="K20" i="1"/>
  <c r="L20" i="1"/>
  <c r="L21" i="1"/>
  <c r="L22" i="1"/>
  <c r="K34" i="1"/>
  <c r="I37" i="1"/>
  <c r="K37" i="1"/>
  <c r="K52" i="1"/>
  <c r="K53" i="1"/>
  <c r="K54" i="1"/>
  <c r="K55" i="1"/>
  <c r="M55" i="1"/>
  <c r="M59" i="1"/>
  <c r="L23" i="1"/>
  <c r="K24" i="1"/>
  <c r="L24" i="1"/>
  <c r="L25" i="1"/>
  <c r="L26" i="1"/>
  <c r="L27" i="1"/>
  <c r="L28" i="1"/>
  <c r="L29" i="1"/>
  <c r="K30" i="1"/>
  <c r="L30" i="1"/>
  <c r="L31" i="1"/>
  <c r="L32" i="1"/>
  <c r="L33" i="1"/>
  <c r="L34" i="1"/>
  <c r="K35" i="1"/>
  <c r="L35" i="1"/>
  <c r="K36" i="1"/>
  <c r="L36" i="1"/>
  <c r="L37" i="1"/>
  <c r="L38" i="1"/>
  <c r="K39" i="1"/>
  <c r="L39" i="1"/>
  <c r="L40" i="1"/>
  <c r="L41" i="1"/>
  <c r="L42" i="1"/>
  <c r="K43" i="1"/>
  <c r="L43" i="1"/>
  <c r="K44" i="1"/>
  <c r="L44" i="1"/>
  <c r="L45" i="1"/>
  <c r="K46" i="1"/>
  <c r="L46" i="1"/>
  <c r="K47" i="1"/>
  <c r="L47" i="1"/>
  <c r="L48" i="1"/>
  <c r="L49" i="1"/>
  <c r="L50" i="1"/>
  <c r="K51" i="1"/>
  <c r="L51" i="1"/>
  <c r="L52" i="1"/>
  <c r="L53" i="1"/>
  <c r="L54" i="1"/>
  <c r="L55" i="1"/>
  <c r="J50" i="1"/>
  <c r="J49" i="1"/>
  <c r="J48" i="1"/>
  <c r="J45" i="1"/>
  <c r="J42" i="1"/>
  <c r="J41" i="1"/>
  <c r="J40" i="1"/>
  <c r="J38" i="1"/>
  <c r="J33" i="1"/>
  <c r="J32" i="1"/>
  <c r="J31" i="1"/>
  <c r="J29" i="1"/>
  <c r="J28" i="1"/>
  <c r="J27" i="1"/>
  <c r="J26" i="1"/>
  <c r="J25" i="1"/>
  <c r="J23" i="1"/>
  <c r="J22" i="1"/>
  <c r="J21" i="1"/>
  <c r="J12" i="1"/>
  <c r="J2" i="1"/>
</calcChain>
</file>

<file path=xl/comments1.xml><?xml version="1.0" encoding="utf-8"?>
<comments xmlns="http://schemas.openxmlformats.org/spreadsheetml/2006/main">
  <authors>
    <author>Author</author>
  </authors>
  <commentList>
    <comment ref="J19" authorId="0">
      <text>
        <r>
          <rPr>
            <sz val="11"/>
            <color indexed="8"/>
            <rFont val="Helvetica Neue"/>
            <family val="2"/>
          </rPr>
          <t>Author:
Amount: 206350; balance Exchange difference</t>
        </r>
      </text>
    </comment>
    <comment ref="J27" authorId="0">
      <text>
        <r>
          <rPr>
            <sz val="11"/>
            <color indexed="8"/>
            <rFont val="Helvetica Neue"/>
            <family val="2"/>
          </rPr>
          <t>Author:
Amount 663153; balance exchange difference</t>
        </r>
      </text>
    </comment>
    <comment ref="J31" authorId="0">
      <text>
        <r>
          <rPr>
            <sz val="11"/>
            <color indexed="8"/>
            <rFont val="Helvetica Neue"/>
            <family val="2"/>
          </rPr>
          <t>Author:
Amount 263713; balance exchange difference</t>
        </r>
      </text>
    </comment>
    <comment ref="J35" authorId="0">
      <text>
        <r>
          <rPr>
            <sz val="11"/>
            <color indexed="8"/>
            <rFont val="Helvetica Neue"/>
            <family val="2"/>
          </rPr>
          <t>Author:
Amount 264550; balance exchange difference</t>
        </r>
      </text>
    </comment>
    <comment ref="J79" authorId="0">
      <text>
        <r>
          <rPr>
            <sz val="11"/>
            <color indexed="8"/>
            <rFont val="Helvetica Neue"/>
            <family val="2"/>
          </rPr>
          <t>Author:
=381471.39+190735.69</t>
        </r>
      </text>
    </comment>
    <comment ref="J81" authorId="0">
      <text>
        <r>
          <rPr>
            <sz val="11"/>
            <color indexed="8"/>
            <rFont val="Helvetica Neue"/>
            <family val="2"/>
          </rPr>
          <t>Author:
=300000+108991.83+217983.65</t>
        </r>
      </text>
    </comment>
    <comment ref="J156" authorId="0">
      <text>
        <r>
          <rPr>
            <sz val="11"/>
            <color indexed="8"/>
            <rFont val="Helvetica Neue"/>
            <family val="2"/>
          </rPr>
          <t>Author:
USD 100,000 was received on account of interest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J19" authorId="0">
      <text>
        <r>
          <rPr>
            <sz val="11"/>
            <color indexed="8"/>
            <rFont val="Helvetica Neue"/>
            <family val="2"/>
          </rPr>
          <t>Author:
Amount: 206350; balance Exchange difference</t>
        </r>
      </text>
    </comment>
    <comment ref="J27" authorId="0">
      <text>
        <r>
          <rPr>
            <sz val="11"/>
            <color indexed="8"/>
            <rFont val="Helvetica Neue"/>
            <family val="2"/>
          </rPr>
          <t>Author:
Amount 663153; balance exchange difference</t>
        </r>
      </text>
    </comment>
    <comment ref="J31" authorId="0">
      <text>
        <r>
          <rPr>
            <sz val="11"/>
            <color indexed="8"/>
            <rFont val="Helvetica Neue"/>
            <family val="2"/>
          </rPr>
          <t>Author:
Amount 263713; balance exchange difference</t>
        </r>
      </text>
    </comment>
    <comment ref="J35" authorId="0">
      <text>
        <r>
          <rPr>
            <sz val="11"/>
            <color indexed="8"/>
            <rFont val="Helvetica Neue"/>
            <family val="2"/>
          </rPr>
          <t>Author:
Amount 264550; balance exchange difference</t>
        </r>
      </text>
    </comment>
    <comment ref="J80" authorId="0">
      <text>
        <r>
          <rPr>
            <sz val="11"/>
            <color indexed="8"/>
            <rFont val="Helvetica Neue"/>
            <family val="2"/>
          </rPr>
          <t>Author:
=381471.39+190735.69</t>
        </r>
      </text>
    </comment>
    <comment ref="J82" authorId="0">
      <text>
        <r>
          <rPr>
            <sz val="11"/>
            <color indexed="8"/>
            <rFont val="Helvetica Neue"/>
            <family val="2"/>
          </rPr>
          <t>Author:
=300000+108991.83+217983.65</t>
        </r>
      </text>
    </comment>
    <comment ref="J157" authorId="0">
      <text>
        <r>
          <rPr>
            <sz val="11"/>
            <color indexed="8"/>
            <rFont val="Helvetica Neue"/>
            <family val="2"/>
          </rPr>
          <t>Author:
USD 100,000 was received on account of interest</t>
        </r>
      </text>
    </comment>
  </commentList>
</comments>
</file>

<file path=xl/sharedStrings.xml><?xml version="1.0" encoding="utf-8"?>
<sst xmlns="http://schemas.openxmlformats.org/spreadsheetml/2006/main" count="2319" uniqueCount="145">
  <si>
    <t>ZAR</t>
  </si>
  <si>
    <t>INR</t>
  </si>
  <si>
    <t>USD</t>
  </si>
  <si>
    <t>BALANCE</t>
  </si>
  <si>
    <t>JJ</t>
  </si>
  <si>
    <t>GLOBAL CORPORATION LLC</t>
  </si>
  <si>
    <t>BANK</t>
  </si>
  <si>
    <t>Dubai</t>
  </si>
  <si>
    <t>Y</t>
  </si>
  <si>
    <t>FMT</t>
  </si>
  <si>
    <t>Ses Technologies</t>
  </si>
  <si>
    <t>Bank</t>
  </si>
  <si>
    <t>India</t>
  </si>
  <si>
    <t>Arctos</t>
  </si>
  <si>
    <t>Tegeta Exploration</t>
  </si>
  <si>
    <t>RSA</t>
  </si>
  <si>
    <t>Anil Gupta</t>
  </si>
  <si>
    <t>Achla Gupta</t>
  </si>
  <si>
    <t>LCR Investments Pvt Ltd</t>
  </si>
  <si>
    <t>Cash (Paid to Al Nahdi)</t>
  </si>
  <si>
    <t>OC</t>
  </si>
  <si>
    <t>SA</t>
  </si>
  <si>
    <t>Cash (Paid to Mr. Tony Ji)</t>
  </si>
  <si>
    <t xml:space="preserve">Cash </t>
  </si>
  <si>
    <t>Cash</t>
  </si>
  <si>
    <t>Cash (Paid to Malik)</t>
  </si>
  <si>
    <t>Century</t>
  </si>
  <si>
    <t>CSR Loccomotive</t>
  </si>
  <si>
    <t>SHANGHAI ZHENHAUA HEAVY INDUSTRIES</t>
  </si>
  <si>
    <t>David</t>
  </si>
  <si>
    <t>Cash (Paid to Mr Anthony )</t>
  </si>
  <si>
    <t>JIC Mining Services</t>
  </si>
  <si>
    <t>Everest</t>
  </si>
  <si>
    <t>Westdawn</t>
  </si>
  <si>
    <t>SES Technologies</t>
  </si>
  <si>
    <t>Ramu ji</t>
  </si>
  <si>
    <t xml:space="preserve">adjusted in the account </t>
  </si>
  <si>
    <t>Oakbay</t>
  </si>
  <si>
    <t>15% allocation</t>
  </si>
  <si>
    <t>Cash paid to Mr. Rana</t>
  </si>
  <si>
    <t>Final Balance 15.03</t>
  </si>
  <si>
    <t>Submitted</t>
  </si>
  <si>
    <t xml:space="preserve">15% to be paid to them </t>
  </si>
  <si>
    <t>Commission</t>
  </si>
  <si>
    <t xml:space="preserve">Say </t>
  </si>
  <si>
    <t xml:space="preserve">Old account our balance </t>
  </si>
  <si>
    <t>Less</t>
  </si>
  <si>
    <t xml:space="preserve">Say to pay </t>
  </si>
  <si>
    <t>LCR</t>
  </si>
  <si>
    <t>Global Corp</t>
  </si>
  <si>
    <t>Diff</t>
  </si>
  <si>
    <t>Balanceb/f</t>
  </si>
  <si>
    <t>Paid</t>
  </si>
  <si>
    <t>Receivable</t>
  </si>
  <si>
    <t xml:space="preserve">Worlds Window </t>
  </si>
  <si>
    <t>Not with us</t>
  </si>
  <si>
    <t>Date</t>
  </si>
  <si>
    <t>Mode of payment</t>
  </si>
  <si>
    <t>Amount (ZAR)</t>
  </si>
  <si>
    <t>Ex. Rate</t>
  </si>
  <si>
    <t>Amount (INR)</t>
  </si>
  <si>
    <t>Amount USD</t>
  </si>
  <si>
    <t>Balance</t>
  </si>
  <si>
    <t>Piyoosh (KS)</t>
  </si>
  <si>
    <t>Mining Investment</t>
  </si>
  <si>
    <t>TRAVERTINE TRADE LIMITED</t>
  </si>
  <si>
    <t>HSBC BANK (USD)</t>
  </si>
  <si>
    <t>Global Corporation LLC</t>
  </si>
  <si>
    <t>To Al Nahdi by GCL</t>
  </si>
  <si>
    <t>LEVERCO HOLDING LTD</t>
  </si>
  <si>
    <t>(as per details)</t>
  </si>
  <si>
    <t>SAHARA COMPUTER &amp; ELECTRONICS</t>
  </si>
  <si>
    <t>SES TECHNOLOGIES LTD</t>
  </si>
  <si>
    <t>RECD AT DELHI FOR $ 265957/-</t>
  </si>
  <si>
    <t>OVERSEAS COMMISSION</t>
  </si>
  <si>
    <t>BHATIA INTERNATIONAL PTE LTD</t>
  </si>
  <si>
    <t xml:space="preserve">CHANNEL TECH DISTRIBUTION </t>
  </si>
  <si>
    <t>Cash sent to RSA</t>
  </si>
  <si>
    <t>RECD AT DELHI FOR $ 212766/-</t>
  </si>
  <si>
    <t>AMOUNT PAID AT DELHI TO MR QURAISHI</t>
  </si>
  <si>
    <t>PAID AT DELHI TO MR QURAISHI</t>
  </si>
  <si>
    <t>RECD AT DELHI FOR INR 10000000/-</t>
  </si>
  <si>
    <t>RECD AT DELHI</t>
  </si>
  <si>
    <t>WW Urja</t>
  </si>
  <si>
    <t>Micawber</t>
  </si>
  <si>
    <t>RR Energy</t>
  </si>
  <si>
    <t>Oakbay Investments</t>
  </si>
  <si>
    <t>IMR  GT</t>
  </si>
  <si>
    <t xml:space="preserve">OC </t>
  </si>
  <si>
    <t>President's clothes (Cash)</t>
  </si>
  <si>
    <t>Mica</t>
  </si>
  <si>
    <t xml:space="preserve">FMT </t>
  </si>
  <si>
    <t>SES</t>
  </si>
  <si>
    <t>Cash in India (Bhatia)</t>
  </si>
  <si>
    <t>Sahara computers Pty limited</t>
  </si>
  <si>
    <t xml:space="preserve">TT </t>
  </si>
  <si>
    <t>Cash to RSA by Exchange</t>
  </si>
  <si>
    <t xml:space="preserve"> JJ</t>
  </si>
  <si>
    <t>Dabol</t>
  </si>
  <si>
    <t>ADANI</t>
  </si>
  <si>
    <t>Sahara Computer (Bank)</t>
  </si>
  <si>
    <t>BOB Loan</t>
  </si>
  <si>
    <t>New GX Advisory</t>
  </si>
  <si>
    <t xml:space="preserve">Cash To SA from JJ </t>
  </si>
  <si>
    <t>Cash in India</t>
  </si>
  <si>
    <t>Global Corp, Cash in Dubai</t>
  </si>
  <si>
    <t>Global Corp, $300,000 by TT from SCB, balance cheque</t>
  </si>
  <si>
    <t>Global Corp.</t>
  </si>
  <si>
    <t>Cash in Dubai</t>
  </si>
  <si>
    <t>TT from NBAD</t>
  </si>
  <si>
    <t>CASH FROM SANJAY GROVER</t>
  </si>
  <si>
    <t>Paid to Annex Trading</t>
  </si>
  <si>
    <t>Cash  in India</t>
  </si>
  <si>
    <t>Annex Trading</t>
  </si>
  <si>
    <t xml:space="preserve">Islandsite </t>
  </si>
  <si>
    <t>Idwala Coal</t>
  </si>
  <si>
    <t>Islandsite</t>
  </si>
  <si>
    <t>BOB Loan A/C</t>
  </si>
  <si>
    <t>DAVID</t>
  </si>
  <si>
    <t>ITJ retial</t>
  </si>
  <si>
    <t>Sahara Computer</t>
  </si>
  <si>
    <t>Cash (Paid to Rajesh Gupta in hotel)</t>
  </si>
  <si>
    <t>CASH PAID TO VIKASH</t>
  </si>
  <si>
    <t>BOB Loan A/c Differential</t>
  </si>
  <si>
    <t>SOUTH AFRICA EXPENSES</t>
  </si>
  <si>
    <t>Cash (MR. VIKASH SHARMA VISITING CARD)</t>
  </si>
  <si>
    <t>Wone Account</t>
  </si>
  <si>
    <t>Cash (PAID TO MALIK)</t>
  </si>
  <si>
    <t>Cash (PAID TO AL NAHDI)</t>
  </si>
  <si>
    <t>Bank (TT MADE)</t>
  </si>
  <si>
    <t>Bank (CH. PAID)</t>
  </si>
  <si>
    <t>Donation</t>
  </si>
  <si>
    <t>Bank (CH. RECEIVED   )</t>
  </si>
  <si>
    <t>BANK( COMISSION)</t>
  </si>
  <si>
    <t xml:space="preserve"> Global Corp.</t>
  </si>
  <si>
    <t>Cash paid to RSA by exchange</t>
  </si>
  <si>
    <t>Cash (PAID TO Ashok Patel) as per inst. From Ashu ji</t>
  </si>
  <si>
    <t>Cash (PAID TO Sanjay Grover)</t>
  </si>
  <si>
    <t>say</t>
  </si>
  <si>
    <t xml:space="preserve">final </t>
  </si>
  <si>
    <t>on 15th march 2013</t>
  </si>
  <si>
    <t>FINAL</t>
  </si>
  <si>
    <t xml:space="preserve">Tegeta </t>
  </si>
  <si>
    <t xml:space="preserve">Arctos </t>
  </si>
  <si>
    <t xml:space="preserve">Cash Ashu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</si>
</sst>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&quot;-&quot;mmm&quot;-&quot;yy"/>
    <numFmt numFmtId="165" formatCode="&quot; &quot;* #,##0&quot; &quot;;&quot; &quot;* &quot;-&quot;#,##0&quot; &quot;;&quot; &quot;* &quot;-&quot;??&quot; &quot;"/>
    <numFmt numFmtId="166" formatCode="&quot; &quot;* #,##0.00&quot; &quot;;&quot; &quot;* &quot;-&quot;#,##0.00&quot; &quot;;&quot; &quot;* &quot;-&quot;??&quot; &quot;"/>
    <numFmt numFmtId="167" formatCode="0.0"/>
  </numFmts>
  <fonts count="8" x14ac:knownFonts="1">
    <font>
      <sz val="11"/>
      <color indexed="8"/>
      <name val="Calibri"/>
    </font>
    <font>
      <b/>
      <sz val="8"/>
      <color indexed="8"/>
      <name val="Cambria"/>
      <family val="1"/>
    </font>
    <font>
      <sz val="8"/>
      <color indexed="11"/>
      <name val="Cambria"/>
      <family val="1"/>
    </font>
    <font>
      <sz val="8"/>
      <color indexed="8"/>
      <name val="Cambria"/>
      <family val="1"/>
    </font>
    <font>
      <i/>
      <sz val="8"/>
      <color indexed="8"/>
      <name val="Cambria"/>
      <family val="1"/>
    </font>
    <font>
      <sz val="11"/>
      <color indexed="8"/>
      <name val="Helvetica Neue"/>
      <family val="2"/>
    </font>
    <font>
      <sz val="8"/>
      <color indexed="12"/>
      <name val="Cambria"/>
      <family val="1"/>
    </font>
    <font>
      <b/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14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165" fontId="0" fillId="2" borderId="1" xfId="0" applyNumberFormat="1" applyFont="1" applyFill="1" applyBorder="1" applyAlignment="1"/>
    <xf numFmtId="166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/>
    <xf numFmtId="165" fontId="0" fillId="2" borderId="2" xfId="0" applyNumberFormat="1" applyFont="1" applyFill="1" applyBorder="1" applyAlignment="1"/>
    <xf numFmtId="165" fontId="0" fillId="2" borderId="3" xfId="0" applyNumberFormat="1" applyFont="1" applyFill="1" applyBorder="1" applyAlignment="1"/>
    <xf numFmtId="165" fontId="0" fillId="3" borderId="4" xfId="0" applyNumberFormat="1" applyFont="1" applyFill="1" applyBorder="1" applyAlignment="1"/>
    <xf numFmtId="0" fontId="0" fillId="2" borderId="5" xfId="0" applyFont="1" applyFill="1" applyBorder="1" applyAlignment="1"/>
    <xf numFmtId="165" fontId="0" fillId="2" borderId="6" xfId="0" applyNumberFormat="1" applyFont="1" applyFill="1" applyBorder="1" applyAlignment="1"/>
    <xf numFmtId="166" fontId="0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165" fontId="0" fillId="2" borderId="5" xfId="0" applyNumberFormat="1" applyFont="1" applyFill="1" applyBorder="1" applyAlignment="1"/>
    <xf numFmtId="165" fontId="0" fillId="2" borderId="7" xfId="0" applyNumberFormat="1" applyFont="1" applyFill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166" fontId="0" fillId="2" borderId="2" xfId="0" applyNumberFormat="1" applyFont="1" applyFill="1" applyBorder="1" applyAlignment="1"/>
    <xf numFmtId="165" fontId="1" fillId="2" borderId="1" xfId="0" applyNumberFormat="1" applyFont="1" applyFill="1" applyBorder="1" applyAlignment="1"/>
    <xf numFmtId="14" fontId="0" fillId="2" borderId="3" xfId="0" applyNumberFormat="1" applyFont="1" applyFill="1" applyBorder="1" applyAlignment="1"/>
    <xf numFmtId="49" fontId="0" fillId="4" borderId="4" xfId="0" applyNumberFormat="1" applyFont="1" applyFill="1" applyBorder="1" applyAlignment="1"/>
    <xf numFmtId="0" fontId="0" fillId="4" borderId="4" xfId="0" applyFont="1" applyFill="1" applyBorder="1" applyAlignment="1"/>
    <xf numFmtId="165" fontId="0" fillId="4" borderId="4" xfId="0" applyNumberFormat="1" applyFont="1" applyFill="1" applyBorder="1" applyAlignment="1"/>
    <xf numFmtId="166" fontId="0" fillId="4" borderId="4" xfId="0" applyNumberFormat="1" applyFont="1" applyFill="1" applyBorder="1" applyAlignment="1"/>
    <xf numFmtId="166" fontId="0" fillId="2" borderId="5" xfId="0" applyNumberFormat="1" applyFont="1" applyFill="1" applyBorder="1" applyAlignment="1"/>
    <xf numFmtId="14" fontId="0" fillId="2" borderId="6" xfId="0" applyNumberFormat="1" applyFont="1" applyFill="1" applyBorder="1" applyAlignment="1"/>
    <xf numFmtId="0" fontId="0" fillId="2" borderId="6" xfId="0" applyFont="1" applyFill="1" applyBorder="1" applyAlignment="1"/>
    <xf numFmtId="166" fontId="0" fillId="2" borderId="6" xfId="0" applyNumberFormat="1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5" fontId="0" fillId="2" borderId="8" xfId="0" applyNumberFormat="1" applyFont="1" applyFill="1" applyBorder="1" applyAlignment="1"/>
    <xf numFmtId="165" fontId="1" fillId="2" borderId="9" xfId="0" applyNumberFormat="1" applyFont="1" applyFill="1" applyBorder="1" applyAlignment="1"/>
    <xf numFmtId="165" fontId="1" fillId="2" borderId="10" xfId="0" applyNumberFormat="1" applyFont="1" applyFill="1" applyBorder="1" applyAlignment="1"/>
    <xf numFmtId="0" fontId="0" fillId="2" borderId="10" xfId="0" applyFont="1" applyFill="1" applyBorder="1" applyAlignment="1"/>
    <xf numFmtId="0" fontId="0" fillId="0" borderId="0" xfId="0" applyNumberFormat="1" applyFont="1" applyAlignment="1"/>
    <xf numFmtId="49" fontId="0" fillId="5" borderId="11" xfId="0" applyNumberFormat="1" applyFont="1" applyFill="1" applyBorder="1" applyAlignment="1"/>
    <xf numFmtId="0" fontId="0" fillId="5" borderId="12" xfId="0" applyFont="1" applyFill="1" applyBorder="1" applyAlignment="1"/>
    <xf numFmtId="0" fontId="0" fillId="2" borderId="7" xfId="0" applyFont="1" applyFill="1" applyBorder="1" applyAlignment="1"/>
    <xf numFmtId="0" fontId="0" fillId="6" borderId="13" xfId="0" applyFont="1" applyFill="1" applyBorder="1" applyAlignment="1"/>
    <xf numFmtId="0" fontId="0" fillId="6" borderId="4" xfId="0" applyFont="1" applyFill="1" applyBorder="1" applyAlignment="1"/>
    <xf numFmtId="49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164" fontId="0" fillId="7" borderId="13" xfId="0" applyNumberFormat="1" applyFont="1" applyFill="1" applyBorder="1" applyAlignment="1"/>
    <xf numFmtId="49" fontId="0" fillId="7" borderId="4" xfId="0" applyNumberFormat="1" applyFont="1" applyFill="1" applyBorder="1" applyAlignment="1"/>
    <xf numFmtId="165" fontId="0" fillId="7" borderId="4" xfId="0" applyNumberFormat="1" applyFont="1" applyFill="1" applyBorder="1" applyAlignment="1"/>
    <xf numFmtId="166" fontId="0" fillId="7" borderId="4" xfId="0" applyNumberFormat="1" applyFont="1" applyFill="1" applyBorder="1" applyAlignment="1"/>
    <xf numFmtId="167" fontId="0" fillId="2" borderId="1" xfId="0" applyNumberFormat="1" applyFont="1" applyFill="1" applyBorder="1" applyAlignment="1"/>
    <xf numFmtId="164" fontId="0" fillId="4" borderId="13" xfId="0" applyNumberFormat="1" applyFont="1" applyFill="1" applyBorder="1" applyAlignment="1"/>
    <xf numFmtId="49" fontId="3" fillId="4" borderId="4" xfId="0" applyNumberFormat="1" applyFont="1" applyFill="1" applyBorder="1" applyAlignment="1">
      <alignment horizontal="right" vertical="top"/>
    </xf>
    <xf numFmtId="49" fontId="4" fillId="4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vertical="top"/>
    </xf>
    <xf numFmtId="1" fontId="0" fillId="4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14" fontId="3" fillId="4" borderId="13" xfId="0" applyNumberFormat="1" applyFont="1" applyFill="1" applyBorder="1" applyAlignment="1">
      <alignment horizontal="right" vertical="top"/>
    </xf>
    <xf numFmtId="49" fontId="4" fillId="7" borderId="4" xfId="0" applyNumberFormat="1" applyFont="1" applyFill="1" applyBorder="1" applyAlignment="1">
      <alignment vertical="top" wrapText="1"/>
    </xf>
    <xf numFmtId="10" fontId="0" fillId="2" borderId="1" xfId="0" applyNumberFormat="1" applyFont="1" applyFill="1" applyBorder="1" applyAlignment="1"/>
    <xf numFmtId="164" fontId="0" fillId="2" borderId="6" xfId="0" applyNumberFormat="1" applyFont="1" applyFill="1" applyBorder="1" applyAlignment="1"/>
    <xf numFmtId="49" fontId="0" fillId="2" borderId="6" xfId="0" applyNumberFormat="1" applyFont="1" applyFill="1" applyBorder="1" applyAlignment="1"/>
    <xf numFmtId="165" fontId="0" fillId="2" borderId="14" xfId="0" applyNumberFormat="1" applyFont="1" applyFill="1" applyBorder="1" applyAlignment="1"/>
    <xf numFmtId="164" fontId="0" fillId="2" borderId="2" xfId="0" applyNumberFormat="1" applyFont="1" applyFill="1" applyBorder="1" applyAlignment="1"/>
    <xf numFmtId="165" fontId="0" fillId="2" borderId="11" xfId="0" applyNumberFormat="1" applyFont="1" applyFill="1" applyBorder="1" applyAlignment="1"/>
    <xf numFmtId="164" fontId="0" fillId="8" borderId="13" xfId="0" applyNumberFormat="1" applyFont="1" applyFill="1" applyBorder="1" applyAlignment="1"/>
    <xf numFmtId="49" fontId="0" fillId="8" borderId="4" xfId="0" applyNumberFormat="1" applyFont="1" applyFill="1" applyBorder="1" applyAlignment="1"/>
    <xf numFmtId="165" fontId="0" fillId="8" borderId="4" xfId="0" applyNumberFormat="1" applyFont="1" applyFill="1" applyBorder="1" applyAlignment="1"/>
    <xf numFmtId="166" fontId="0" fillId="8" borderId="4" xfId="0" applyNumberFormat="1" applyFont="1" applyFill="1" applyBorder="1" applyAlignment="1"/>
    <xf numFmtId="0" fontId="0" fillId="8" borderId="4" xfId="0" applyFont="1" applyFill="1" applyBorder="1" applyAlignment="1"/>
    <xf numFmtId="164" fontId="0" fillId="2" borderId="7" xfId="0" applyNumberFormat="1" applyFont="1" applyFill="1" applyBorder="1" applyAlignment="1"/>
    <xf numFmtId="49" fontId="0" fillId="2" borderId="7" xfId="0" applyNumberFormat="1" applyFont="1" applyFill="1" applyBorder="1" applyAlignment="1"/>
    <xf numFmtId="166" fontId="0" fillId="2" borderId="7" xfId="0" applyNumberFormat="1" applyFont="1" applyFill="1" applyBorder="1" applyAlignment="1"/>
    <xf numFmtId="165" fontId="0" fillId="2" borderId="13" xfId="0" applyNumberFormat="1" applyFont="1" applyFill="1" applyBorder="1" applyAlignment="1"/>
    <xf numFmtId="164" fontId="1" fillId="7" borderId="13" xfId="0" applyNumberFormat="1" applyFont="1" applyFill="1" applyBorder="1" applyAlignment="1"/>
    <xf numFmtId="165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/>
    <xf numFmtId="164" fontId="0" fillId="9" borderId="13" xfId="0" applyNumberFormat="1" applyFont="1" applyFill="1" applyBorder="1" applyAlignment="1"/>
    <xf numFmtId="49" fontId="0" fillId="9" borderId="4" xfId="0" applyNumberFormat="1" applyFont="1" applyFill="1" applyBorder="1" applyAlignment="1"/>
    <xf numFmtId="165" fontId="0" fillId="9" borderId="4" xfId="0" applyNumberFormat="1" applyFont="1" applyFill="1" applyBorder="1" applyAlignment="1"/>
    <xf numFmtId="166" fontId="0" fillId="9" borderId="4" xfId="0" applyNumberFormat="1" applyFont="1" applyFill="1" applyBorder="1" applyAlignment="1"/>
    <xf numFmtId="164" fontId="0" fillId="10" borderId="13" xfId="0" applyNumberFormat="1" applyFont="1" applyFill="1" applyBorder="1" applyAlignment="1"/>
    <xf numFmtId="49" fontId="3" fillId="10" borderId="4" xfId="0" applyNumberFormat="1" applyFont="1" applyFill="1" applyBorder="1" applyAlignment="1">
      <alignment horizontal="left"/>
    </xf>
    <xf numFmtId="49" fontId="0" fillId="10" borderId="4" xfId="0" applyNumberFormat="1" applyFont="1" applyFill="1" applyBorder="1" applyAlignment="1"/>
    <xf numFmtId="165" fontId="0" fillId="10" borderId="4" xfId="0" applyNumberFormat="1" applyFont="1" applyFill="1" applyBorder="1" applyAlignment="1"/>
    <xf numFmtId="166" fontId="0" fillId="10" borderId="4" xfId="0" applyNumberFormat="1" applyFont="1" applyFill="1" applyBorder="1" applyAlignment="1"/>
    <xf numFmtId="49" fontId="1" fillId="10" borderId="4" xfId="0" applyNumberFormat="1" applyFont="1" applyFill="1" applyBorder="1" applyAlignment="1"/>
    <xf numFmtId="164" fontId="0" fillId="11" borderId="13" xfId="0" applyNumberFormat="1" applyFont="1" applyFill="1" applyBorder="1" applyAlignment="1"/>
    <xf numFmtId="49" fontId="0" fillId="11" borderId="4" xfId="0" applyNumberFormat="1" applyFont="1" applyFill="1" applyBorder="1" applyAlignment="1"/>
    <xf numFmtId="165" fontId="0" fillId="11" borderId="4" xfId="0" applyNumberFormat="1" applyFont="1" applyFill="1" applyBorder="1" applyAlignment="1"/>
    <xf numFmtId="166" fontId="0" fillId="11" borderId="4" xfId="0" applyNumberFormat="1" applyFont="1" applyFill="1" applyBorder="1" applyAlignment="1"/>
    <xf numFmtId="165" fontId="1" fillId="2" borderId="6" xfId="0" applyNumberFormat="1" applyFont="1" applyFill="1" applyBorder="1" applyAlignment="1"/>
    <xf numFmtId="14" fontId="0" fillId="4" borderId="13" xfId="0" applyNumberFormat="1" applyFont="1" applyFill="1" applyBorder="1" applyAlignment="1"/>
    <xf numFmtId="49" fontId="0" fillId="8" borderId="15" xfId="0" applyNumberFormat="1" applyFont="1" applyFill="1" applyBorder="1" applyAlignment="1"/>
    <xf numFmtId="49" fontId="0" fillId="2" borderId="16" xfId="0" applyNumberFormat="1" applyFont="1" applyFill="1" applyBorder="1" applyAlignment="1"/>
    <xf numFmtId="164" fontId="0" fillId="12" borderId="13" xfId="0" applyNumberFormat="1" applyFont="1" applyFill="1" applyBorder="1" applyAlignment="1"/>
    <xf numFmtId="49" fontId="0" fillId="12" borderId="4" xfId="0" applyNumberFormat="1" applyFont="1" applyFill="1" applyBorder="1" applyAlignment="1"/>
    <xf numFmtId="165" fontId="0" fillId="12" borderId="4" xfId="0" applyNumberFormat="1" applyFont="1" applyFill="1" applyBorder="1" applyAlignment="1"/>
    <xf numFmtId="166" fontId="0" fillId="12" borderId="4" xfId="0" applyNumberFormat="1" applyFont="1" applyFill="1" applyBorder="1" applyAlignment="1"/>
    <xf numFmtId="49" fontId="0" fillId="2" borderId="1" xfId="0" applyNumberFormat="1" applyFont="1" applyFill="1" applyBorder="1" applyAlignment="1">
      <alignment wrapText="1"/>
    </xf>
    <xf numFmtId="166" fontId="0" fillId="2" borderId="1" xfId="0" applyNumberFormat="1" applyFont="1" applyFill="1" applyBorder="1" applyAlignment="1">
      <alignment wrapText="1"/>
    </xf>
    <xf numFmtId="165" fontId="0" fillId="2" borderId="1" xfId="0" applyNumberFormat="1" applyFont="1" applyFill="1" applyBorder="1" applyAlignment="1">
      <alignment wrapText="1"/>
    </xf>
    <xf numFmtId="164" fontId="6" fillId="2" borderId="6" xfId="0" applyNumberFormat="1" applyFont="1" applyFill="1" applyBorder="1" applyAlignment="1"/>
    <xf numFmtId="49" fontId="6" fillId="2" borderId="6" xfId="0" applyNumberFormat="1" applyFont="1" applyFill="1" applyBorder="1" applyAlignment="1"/>
    <xf numFmtId="164" fontId="6" fillId="2" borderId="2" xfId="0" applyNumberFormat="1" applyFont="1" applyFill="1" applyBorder="1" applyAlignment="1"/>
    <xf numFmtId="49" fontId="6" fillId="2" borderId="2" xfId="0" applyNumberFormat="1" applyFont="1" applyFill="1" applyBorder="1" applyAlignment="1"/>
    <xf numFmtId="164" fontId="6" fillId="2" borderId="7" xfId="0" applyNumberFormat="1" applyFont="1" applyFill="1" applyBorder="1" applyAlignment="1"/>
    <xf numFmtId="49" fontId="6" fillId="2" borderId="7" xfId="0" applyNumberFormat="1" applyFont="1" applyFill="1" applyBorder="1" applyAlignment="1"/>
    <xf numFmtId="49" fontId="6" fillId="2" borderId="7" xfId="0" applyNumberFormat="1" applyFont="1" applyFill="1" applyBorder="1" applyAlignment="1">
      <alignment wrapText="1"/>
    </xf>
    <xf numFmtId="166" fontId="0" fillId="2" borderId="7" xfId="0" applyNumberFormat="1" applyFont="1" applyFill="1" applyBorder="1" applyAlignment="1">
      <alignment wrapText="1"/>
    </xf>
    <xf numFmtId="166" fontId="1" fillId="8" borderId="4" xfId="0" applyNumberFormat="1" applyFont="1" applyFill="1" applyBorder="1" applyAlignment="1"/>
    <xf numFmtId="165" fontId="0" fillId="2" borderId="17" xfId="0" applyNumberFormat="1" applyFont="1" applyFill="1" applyBorder="1" applyAlignment="1"/>
    <xf numFmtId="0" fontId="0" fillId="7" borderId="4" xfId="0" applyFont="1" applyFill="1" applyBorder="1" applyAlignment="1"/>
    <xf numFmtId="165" fontId="0" fillId="2" borderId="18" xfId="0" applyNumberFormat="1" applyFont="1" applyFill="1" applyBorder="1" applyAlignment="1"/>
    <xf numFmtId="2" fontId="0" fillId="2" borderId="1" xfId="0" applyNumberFormat="1" applyFont="1" applyFill="1" applyBorder="1" applyAlignment="1"/>
    <xf numFmtId="0" fontId="0" fillId="0" borderId="0" xfId="0" applyNumberFormat="1" applyFont="1" applyAlignment="1"/>
    <xf numFmtId="164" fontId="0" fillId="13" borderId="13" xfId="0" applyNumberFormat="1" applyFont="1" applyFill="1" applyBorder="1" applyAlignment="1"/>
    <xf numFmtId="49" fontId="0" fillId="13" borderId="4" xfId="0" applyNumberFormat="1" applyFont="1" applyFill="1" applyBorder="1" applyAlignment="1"/>
    <xf numFmtId="165" fontId="0" fillId="13" borderId="4" xfId="0" applyNumberFormat="1" applyFont="1" applyFill="1" applyBorder="1" applyAlignment="1"/>
    <xf numFmtId="166" fontId="0" fillId="13" borderId="4" xfId="0" applyNumberFormat="1" applyFont="1" applyFill="1" applyBorder="1" applyAlignment="1"/>
    <xf numFmtId="166" fontId="0" fillId="2" borderId="14" xfId="0" applyNumberFormat="1" applyFont="1" applyFill="1" applyBorder="1" applyAlignment="1"/>
    <xf numFmtId="166" fontId="0" fillId="2" borderId="18" xfId="0" applyNumberFormat="1" applyFont="1" applyFill="1" applyBorder="1" applyAlignment="1"/>
    <xf numFmtId="166" fontId="0" fillId="2" borderId="3" xfId="0" applyNumberFormat="1" applyFont="1" applyFill="1" applyBorder="1" applyAlignment="1"/>
    <xf numFmtId="0" fontId="0" fillId="0" borderId="0" xfId="0" applyNumberFormat="1" applyFont="1" applyAlignment="1"/>
    <xf numFmtId="166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/>
    <xf numFmtId="166" fontId="7" fillId="0" borderId="1" xfId="0" applyNumberFormat="1" applyFont="1" applyBorder="1" applyAlignment="1"/>
    <xf numFmtId="166" fontId="0" fillId="0" borderId="2" xfId="0" applyNumberFormat="1" applyFont="1" applyBorder="1" applyAlignment="1"/>
    <xf numFmtId="166" fontId="0" fillId="0" borderId="3" xfId="0" applyNumberFormat="1" applyFont="1" applyBorder="1" applyAlignment="1"/>
    <xf numFmtId="166" fontId="7" fillId="4" borderId="4" xfId="0" applyNumberFormat="1" applyFont="1" applyFill="1" applyBorder="1" applyAlignment="1"/>
    <xf numFmtId="49" fontId="0" fillId="0" borderId="5" xfId="0" applyNumberFormat="1" applyFont="1" applyBorder="1" applyAlignment="1"/>
    <xf numFmtId="49" fontId="0" fillId="0" borderId="6" xfId="0" applyNumberFormat="1" applyFont="1" applyBorder="1" applyAlignment="1"/>
    <xf numFmtId="49" fontId="0" fillId="0" borderId="1" xfId="0" applyNumberFormat="1" applyFont="1" applyBorder="1" applyAlignment="1"/>
    <xf numFmtId="0" fontId="0" fillId="0" borderId="0" xfId="0" applyNumberFormat="1" applyFont="1" applyAlignment="1"/>
    <xf numFmtId="16" fontId="0" fillId="0" borderId="1" xfId="0" applyNumberFormat="1" applyFont="1" applyBorder="1" applyAlignment="1"/>
    <xf numFmtId="164" fontId="0" fillId="14" borderId="1" xfId="0" applyNumberFormat="1" applyFont="1" applyFill="1" applyBorder="1" applyAlignment="1"/>
    <xf numFmtId="49" fontId="0" fillId="14" borderId="1" xfId="0" applyNumberFormat="1" applyFont="1" applyFill="1" applyBorder="1" applyAlignment="1"/>
    <xf numFmtId="166" fontId="0" fillId="14" borderId="1" xfId="0" applyNumberFormat="1" applyFont="1" applyFill="1" applyBorder="1" applyAlignment="1">
      <alignment vertical="center"/>
    </xf>
    <xf numFmtId="165" fontId="0" fillId="14" borderId="1" xfId="0" applyNumberFormat="1" applyFont="1" applyFill="1" applyBorder="1" applyAlignment="1"/>
    <xf numFmtId="166" fontId="0" fillId="14" borderId="1" xfId="0" applyNumberFormat="1" applyFont="1" applyFill="1" applyBorder="1" applyAlignment="1"/>
    <xf numFmtId="165" fontId="0" fillId="14" borderId="6" xfId="0" applyNumberFormat="1" applyFont="1" applyFill="1" applyBorder="1" applyAlignment="1"/>
    <xf numFmtId="1" fontId="0" fillId="14" borderId="1" xfId="0" applyNumberFormat="1" applyFont="1" applyFill="1" applyBorder="1" applyAlignment="1"/>
    <xf numFmtId="0" fontId="0" fillId="14" borderId="1" xfId="0" applyFont="1" applyFill="1" applyBorder="1" applyAlignment="1"/>
    <xf numFmtId="0" fontId="0" fillId="14" borderId="0" xfId="0" applyFont="1" applyFill="1" applyAlignment="1"/>
    <xf numFmtId="164" fontId="0" fillId="15" borderId="13" xfId="0" applyNumberFormat="1" applyFont="1" applyFill="1" applyBorder="1" applyAlignment="1"/>
    <xf numFmtId="49" fontId="0" fillId="15" borderId="4" xfId="0" applyNumberFormat="1" applyFont="1" applyFill="1" applyBorder="1" applyAlignment="1"/>
    <xf numFmtId="165" fontId="0" fillId="15" borderId="4" xfId="0" applyNumberFormat="1" applyFont="1" applyFill="1" applyBorder="1" applyAlignment="1"/>
    <xf numFmtId="166" fontId="0" fillId="15" borderId="4" xfId="0" applyNumberFormat="1" applyFont="1" applyFill="1" applyBorder="1" applyAlignment="1"/>
    <xf numFmtId="164" fontId="0" fillId="15" borderId="1" xfId="0" applyNumberFormat="1" applyFont="1" applyFill="1" applyBorder="1" applyAlignment="1"/>
    <xf numFmtId="49" fontId="0" fillId="15" borderId="1" xfId="0" applyNumberFormat="1" applyFont="1" applyFill="1" applyBorder="1" applyAlignment="1"/>
    <xf numFmtId="165" fontId="0" fillId="15" borderId="1" xfId="0" applyNumberFormat="1" applyFont="1" applyFill="1" applyBorder="1" applyAlignment="1"/>
    <xf numFmtId="166" fontId="0" fillId="15" borderId="1" xfId="0" applyNumberFormat="1" applyFont="1" applyFill="1" applyBorder="1" applyAlignment="1"/>
    <xf numFmtId="165" fontId="0" fillId="15" borderId="6" xfId="0" applyNumberFormat="1" applyFont="1" applyFill="1" applyBorder="1" applyAlignment="1"/>
    <xf numFmtId="0" fontId="0" fillId="15" borderId="1" xfId="0" applyFont="1" applyFill="1" applyBorder="1" applyAlignment="1"/>
    <xf numFmtId="165" fontId="0" fillId="15" borderId="3" xfId="0" applyNumberFormat="1" applyFont="1" applyFill="1" applyBorder="1" applyAlignment="1"/>
    <xf numFmtId="165" fontId="0" fillId="15" borderId="5" xfId="0" applyNumberFormat="1" applyFont="1" applyFill="1" applyBorder="1" applyAlignment="1"/>
    <xf numFmtId="165" fontId="0" fillId="14" borderId="3" xfId="0" applyNumberFormat="1" applyFont="1" applyFill="1" applyBorder="1" applyAlignment="1"/>
    <xf numFmtId="165" fontId="0" fillId="14" borderId="4" xfId="0" applyNumberFormat="1" applyFont="1" applyFill="1" applyBorder="1" applyAlignment="1"/>
    <xf numFmtId="165" fontId="0" fillId="14" borderId="5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D3D3D"/>
      <rgbColor rgb="FFFF0000"/>
      <rgbColor rgb="FFFFFF00"/>
      <rgbColor rgb="FFB2A1C7"/>
      <rgbColor rgb="FFB97034"/>
      <rgbColor rgb="FF92D050"/>
      <rgbColor rgb="FFFFC000"/>
      <rgbColor rgb="FFD6E3BC"/>
      <rgbColor rgb="FF00B0F0"/>
      <rgbColor rgb="FF604B79"/>
      <rgbColor rgb="FF7030A0"/>
      <rgbColor rgb="FF007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topLeftCell="A3" workbookViewId="0">
      <selection activeCell="C23" sqref="C23"/>
    </sheetView>
  </sheetViews>
  <sheetFormatPr baseColWidth="10" defaultColWidth="9.5" defaultRowHeight="10.5" customHeight="1" x14ac:dyDescent="0.2"/>
  <cols>
    <col min="1" max="1" width="11" style="1" customWidth="1"/>
    <col min="2" max="2" width="6.5" style="1" customWidth="1"/>
    <col min="3" max="3" width="31.5" style="1" customWidth="1"/>
    <col min="4" max="4" width="19.1640625" style="1" customWidth="1"/>
    <col min="5" max="5" width="4.83203125" style="1" customWidth="1"/>
    <col min="6" max="6" width="14.5" style="1" customWidth="1"/>
    <col min="7" max="7" width="11.1640625" style="1" customWidth="1"/>
    <col min="8" max="8" width="20.1640625" style="1" customWidth="1"/>
    <col min="9" max="9" width="11.33203125" style="1" customWidth="1"/>
    <col min="10" max="10" width="15.83203125" style="1" customWidth="1"/>
    <col min="11" max="11" width="11.83203125" style="1" customWidth="1"/>
    <col min="12" max="12" width="17" style="1" customWidth="1"/>
    <col min="13" max="13" width="23.33203125" style="1" customWidth="1"/>
    <col min="14" max="16" width="9.5" style="1" customWidth="1"/>
    <col min="17" max="256" width="9.5" customWidth="1"/>
  </cols>
  <sheetData>
    <row r="1" spans="1:16" ht="15" customHeight="1" x14ac:dyDescent="0.2">
      <c r="A1" s="2"/>
      <c r="B1" s="3"/>
      <c r="C1" s="3"/>
      <c r="D1" s="3"/>
      <c r="E1" s="3"/>
      <c r="F1" s="4" t="s">
        <v>0</v>
      </c>
      <c r="G1" s="5"/>
      <c r="H1" s="4" t="s">
        <v>1</v>
      </c>
      <c r="I1" s="5"/>
      <c r="J1" s="4" t="s">
        <v>2</v>
      </c>
      <c r="K1" s="4" t="s">
        <v>2</v>
      </c>
      <c r="L1" s="4" t="s">
        <v>3</v>
      </c>
      <c r="M1" s="3"/>
      <c r="N1" s="6"/>
      <c r="O1" s="3"/>
      <c r="P1" s="3"/>
    </row>
    <row r="2" spans="1:16" ht="10.5" customHeight="1" x14ac:dyDescent="0.2">
      <c r="A2" s="7">
        <v>41178</v>
      </c>
      <c r="B2" s="8" t="s">
        <v>4</v>
      </c>
      <c r="C2" s="8" t="s">
        <v>5</v>
      </c>
      <c r="D2" s="8" t="s">
        <v>6</v>
      </c>
      <c r="E2" s="8" t="s">
        <v>7</v>
      </c>
      <c r="F2" s="9"/>
      <c r="G2" s="10"/>
      <c r="H2" s="9"/>
      <c r="I2" s="10"/>
      <c r="J2" s="9">
        <f>K2</f>
        <v>600000</v>
      </c>
      <c r="K2" s="9">
        <v>600000</v>
      </c>
      <c r="L2" s="9">
        <f>K2</f>
        <v>600000</v>
      </c>
      <c r="M2" s="8" t="s">
        <v>8</v>
      </c>
      <c r="N2" s="11"/>
      <c r="O2" s="3"/>
      <c r="P2" s="3"/>
    </row>
    <row r="3" spans="1:16" ht="15" customHeight="1" x14ac:dyDescent="0.2">
      <c r="A3" s="7">
        <v>41183</v>
      </c>
      <c r="B3" s="8" t="s">
        <v>9</v>
      </c>
      <c r="C3" s="8" t="s">
        <v>10</v>
      </c>
      <c r="D3" s="8" t="s">
        <v>11</v>
      </c>
      <c r="E3" s="8" t="s">
        <v>12</v>
      </c>
      <c r="F3" s="9"/>
      <c r="G3" s="10"/>
      <c r="H3" s="9">
        <v>-31500000</v>
      </c>
      <c r="I3" s="10">
        <v>52.5</v>
      </c>
      <c r="J3" s="9"/>
      <c r="K3" s="9">
        <f>H3/I3</f>
        <v>-600000</v>
      </c>
      <c r="L3" s="9">
        <f t="shared" ref="L3:L34" si="0">L2+K3</f>
        <v>0</v>
      </c>
      <c r="M3" s="8" t="s">
        <v>8</v>
      </c>
      <c r="N3" s="11"/>
      <c r="O3" s="3"/>
      <c r="P3" s="3"/>
    </row>
    <row r="4" spans="1:16" ht="15" customHeight="1" x14ac:dyDescent="0.2">
      <c r="A4" s="7">
        <v>41197</v>
      </c>
      <c r="B4" s="8" t="s">
        <v>9</v>
      </c>
      <c r="C4" s="8" t="s">
        <v>10</v>
      </c>
      <c r="D4" s="8" t="s">
        <v>11</v>
      </c>
      <c r="E4" s="8" t="s">
        <v>12</v>
      </c>
      <c r="F4" s="9"/>
      <c r="G4" s="10"/>
      <c r="H4" s="9">
        <v>20000000</v>
      </c>
      <c r="I4" s="10">
        <v>53.119799999999998</v>
      </c>
      <c r="J4" s="9"/>
      <c r="K4" s="9">
        <f>H4/I4</f>
        <v>376507.4416695846</v>
      </c>
      <c r="L4" s="9">
        <f t="shared" si="0"/>
        <v>376507.4416695846</v>
      </c>
      <c r="M4" s="8" t="s">
        <v>8</v>
      </c>
      <c r="N4" s="11"/>
      <c r="O4" s="3"/>
      <c r="P4" s="3"/>
    </row>
    <row r="5" spans="1:16" ht="15" customHeight="1" x14ac:dyDescent="0.2">
      <c r="A5" s="7">
        <v>41199</v>
      </c>
      <c r="B5" s="8" t="s">
        <v>13</v>
      </c>
      <c r="C5" s="8" t="s">
        <v>14</v>
      </c>
      <c r="D5" s="8" t="s">
        <v>11</v>
      </c>
      <c r="E5" s="8" t="s">
        <v>15</v>
      </c>
      <c r="F5" s="9">
        <v>-2000000</v>
      </c>
      <c r="G5" s="10">
        <v>8.5909999999999993</v>
      </c>
      <c r="H5" s="3"/>
      <c r="I5" s="10"/>
      <c r="J5" s="9"/>
      <c r="K5" s="9">
        <f>F5/G5</f>
        <v>-232801.76929344665</v>
      </c>
      <c r="L5" s="9">
        <f t="shared" si="0"/>
        <v>143705.67237613795</v>
      </c>
      <c r="M5" s="8" t="s">
        <v>8</v>
      </c>
      <c r="N5" s="11"/>
      <c r="O5" s="3"/>
      <c r="P5" s="3"/>
    </row>
    <row r="6" spans="1:16" ht="15" customHeight="1" x14ac:dyDescent="0.2">
      <c r="A6" s="7">
        <v>41199</v>
      </c>
      <c r="B6" s="8" t="s">
        <v>9</v>
      </c>
      <c r="C6" s="8" t="s">
        <v>16</v>
      </c>
      <c r="D6" s="8" t="s">
        <v>6</v>
      </c>
      <c r="E6" s="3"/>
      <c r="F6" s="9"/>
      <c r="G6" s="10"/>
      <c r="H6" s="12">
        <v>5000000</v>
      </c>
      <c r="I6" s="10">
        <v>52.866999999999997</v>
      </c>
      <c r="J6" s="9"/>
      <c r="K6" s="9">
        <f>H6/I6</f>
        <v>94576.957270130704</v>
      </c>
      <c r="L6" s="9">
        <f t="shared" si="0"/>
        <v>238282.62964626867</v>
      </c>
      <c r="M6" s="3"/>
      <c r="N6" s="11"/>
      <c r="O6" s="3"/>
      <c r="P6" s="3"/>
    </row>
    <row r="7" spans="1:16" ht="15" customHeight="1" x14ac:dyDescent="0.2">
      <c r="A7" s="7">
        <v>41200</v>
      </c>
      <c r="B7" s="8" t="s">
        <v>13</v>
      </c>
      <c r="C7" s="8" t="s">
        <v>14</v>
      </c>
      <c r="D7" s="8" t="s">
        <v>11</v>
      </c>
      <c r="E7" s="8" t="s">
        <v>15</v>
      </c>
      <c r="F7" s="9">
        <v>-2000000</v>
      </c>
      <c r="G7" s="10">
        <v>8.6280000000000001</v>
      </c>
      <c r="H7" s="3"/>
      <c r="I7" s="10"/>
      <c r="J7" s="9"/>
      <c r="K7" s="9">
        <f>F7/G7</f>
        <v>-231803.43069077423</v>
      </c>
      <c r="L7" s="9">
        <f t="shared" si="0"/>
        <v>6479.1989554944448</v>
      </c>
      <c r="M7" s="8" t="s">
        <v>8</v>
      </c>
      <c r="N7" s="11"/>
      <c r="O7" s="3"/>
      <c r="P7" s="3"/>
    </row>
    <row r="8" spans="1:16" ht="15" customHeight="1" x14ac:dyDescent="0.2">
      <c r="A8" s="7">
        <v>41200</v>
      </c>
      <c r="B8" s="8" t="s">
        <v>9</v>
      </c>
      <c r="C8" s="8" t="s">
        <v>17</v>
      </c>
      <c r="D8" s="8" t="s">
        <v>6</v>
      </c>
      <c r="E8" s="3"/>
      <c r="F8" s="9"/>
      <c r="G8" s="10"/>
      <c r="H8" s="12">
        <v>5000000</v>
      </c>
      <c r="I8" s="10">
        <v>53.435000000000002</v>
      </c>
      <c r="J8" s="9"/>
      <c r="K8" s="9">
        <f>H8/I8</f>
        <v>93571.629082062311</v>
      </c>
      <c r="L8" s="9">
        <f t="shared" si="0"/>
        <v>100050.82803755676</v>
      </c>
      <c r="M8" s="3"/>
      <c r="N8" s="11"/>
      <c r="O8" s="3"/>
      <c r="P8" s="3"/>
    </row>
    <row r="9" spans="1:16" ht="15" customHeight="1" x14ac:dyDescent="0.2">
      <c r="A9" s="7">
        <v>41204</v>
      </c>
      <c r="B9" s="8" t="s">
        <v>9</v>
      </c>
      <c r="C9" s="8" t="s">
        <v>18</v>
      </c>
      <c r="D9" s="8" t="s">
        <v>11</v>
      </c>
      <c r="E9" s="8" t="s">
        <v>12</v>
      </c>
      <c r="F9" s="9"/>
      <c r="G9" s="10"/>
      <c r="H9" s="9">
        <f>8800000+700000+500000</f>
        <v>10000000</v>
      </c>
      <c r="I9" s="13">
        <v>53.476975631000002</v>
      </c>
      <c r="J9" s="9"/>
      <c r="K9" s="9">
        <f>H9/I9</f>
        <v>186996.36398665584</v>
      </c>
      <c r="L9" s="9">
        <f t="shared" si="0"/>
        <v>287047.19202421256</v>
      </c>
      <c r="M9" s="3"/>
      <c r="N9" s="11"/>
      <c r="O9" s="3"/>
      <c r="P9" s="3"/>
    </row>
    <row r="10" spans="1:16" ht="15" customHeight="1" x14ac:dyDescent="0.2">
      <c r="A10" s="7">
        <v>41206</v>
      </c>
      <c r="B10" s="8" t="s">
        <v>13</v>
      </c>
      <c r="C10" s="8" t="s">
        <v>14</v>
      </c>
      <c r="D10" s="8" t="s">
        <v>11</v>
      </c>
      <c r="E10" s="8" t="s">
        <v>15</v>
      </c>
      <c r="F10" s="9">
        <v>-2000000</v>
      </c>
      <c r="G10" s="10">
        <v>8.7799999999999994</v>
      </c>
      <c r="H10" s="3"/>
      <c r="I10" s="13"/>
      <c r="J10" s="9"/>
      <c r="K10" s="9">
        <f>F10/G10</f>
        <v>-227790.43280182235</v>
      </c>
      <c r="L10" s="9">
        <f t="shared" si="0"/>
        <v>59256.759222390217</v>
      </c>
      <c r="M10" s="8" t="s">
        <v>8</v>
      </c>
      <c r="N10" s="11"/>
      <c r="O10" s="3"/>
      <c r="P10" s="3"/>
    </row>
    <row r="11" spans="1:16" ht="15" customHeight="1" x14ac:dyDescent="0.2">
      <c r="A11" s="7">
        <v>41208</v>
      </c>
      <c r="B11" s="8" t="s">
        <v>9</v>
      </c>
      <c r="C11" s="8" t="s">
        <v>18</v>
      </c>
      <c r="D11" s="8" t="s">
        <v>11</v>
      </c>
      <c r="E11" s="8" t="s">
        <v>12</v>
      </c>
      <c r="F11" s="9"/>
      <c r="G11" s="10"/>
      <c r="H11" s="9">
        <f>2500000+7500000</f>
        <v>10000000</v>
      </c>
      <c r="I11" s="13">
        <v>53.769977701099997</v>
      </c>
      <c r="J11" s="9"/>
      <c r="K11" s="9">
        <f>H11/I11</f>
        <v>185977.38789457272</v>
      </c>
      <c r="L11" s="9">
        <f t="shared" si="0"/>
        <v>245234.14711696294</v>
      </c>
      <c r="M11" s="3"/>
      <c r="N11" s="11"/>
      <c r="O11" s="3"/>
      <c r="P11" s="3"/>
    </row>
    <row r="12" spans="1:16" ht="15" customHeight="1" x14ac:dyDescent="0.2">
      <c r="A12" s="7">
        <v>41211</v>
      </c>
      <c r="B12" s="8" t="s">
        <v>4</v>
      </c>
      <c r="C12" s="8" t="s">
        <v>5</v>
      </c>
      <c r="D12" s="8" t="s">
        <v>19</v>
      </c>
      <c r="E12" s="8" t="s">
        <v>7</v>
      </c>
      <c r="F12" s="9"/>
      <c r="G12" s="10"/>
      <c r="H12" s="9"/>
      <c r="I12" s="10"/>
      <c r="J12" s="9">
        <f>K12</f>
        <v>350000</v>
      </c>
      <c r="K12" s="9">
        <v>350000</v>
      </c>
      <c r="L12" s="9">
        <f t="shared" si="0"/>
        <v>595234.14711696294</v>
      </c>
      <c r="M12" s="3"/>
      <c r="N12" s="11"/>
      <c r="O12" s="3"/>
      <c r="P12" s="3"/>
    </row>
    <row r="13" spans="1:16" ht="15" customHeight="1" x14ac:dyDescent="0.2">
      <c r="A13" s="7">
        <v>41212</v>
      </c>
      <c r="B13" s="8" t="s">
        <v>13</v>
      </c>
      <c r="C13" s="8" t="s">
        <v>14</v>
      </c>
      <c r="D13" s="8" t="s">
        <v>11</v>
      </c>
      <c r="E13" s="8" t="s">
        <v>15</v>
      </c>
      <c r="F13" s="9">
        <v>-2000000</v>
      </c>
      <c r="G13" s="10">
        <v>8.64</v>
      </c>
      <c r="H13" s="3"/>
      <c r="I13" s="10"/>
      <c r="J13" s="9"/>
      <c r="K13" s="9">
        <f>F13/G13</f>
        <v>-231481.48148148146</v>
      </c>
      <c r="L13" s="9">
        <f t="shared" si="0"/>
        <v>363752.66563548148</v>
      </c>
      <c r="M13" s="8" t="s">
        <v>8</v>
      </c>
      <c r="N13" s="11"/>
      <c r="O13" s="3"/>
      <c r="P13" s="3"/>
    </row>
    <row r="14" spans="1:16" ht="15" customHeight="1" x14ac:dyDescent="0.2">
      <c r="A14" s="7">
        <v>41219</v>
      </c>
      <c r="B14" s="8" t="s">
        <v>13</v>
      </c>
      <c r="C14" s="8" t="s">
        <v>14</v>
      </c>
      <c r="D14" s="8" t="s">
        <v>11</v>
      </c>
      <c r="E14" s="8" t="s">
        <v>15</v>
      </c>
      <c r="F14" s="9">
        <v>-115000</v>
      </c>
      <c r="G14" s="10">
        <v>8.6379999999999999</v>
      </c>
      <c r="H14" s="3"/>
      <c r="I14" s="10"/>
      <c r="J14" s="9"/>
      <c r="K14" s="9">
        <f>F14/G14</f>
        <v>-13313.266959944433</v>
      </c>
      <c r="L14" s="9">
        <f t="shared" si="0"/>
        <v>350439.39867553703</v>
      </c>
      <c r="M14" s="8" t="s">
        <v>8</v>
      </c>
      <c r="N14" s="11"/>
      <c r="O14" s="3"/>
      <c r="P14" s="3"/>
    </row>
    <row r="15" spans="1:16" ht="15" customHeight="1" x14ac:dyDescent="0.2">
      <c r="A15" s="7">
        <v>41222</v>
      </c>
      <c r="B15" s="8" t="s">
        <v>9</v>
      </c>
      <c r="C15" s="8" t="s">
        <v>18</v>
      </c>
      <c r="D15" s="8" t="s">
        <v>11</v>
      </c>
      <c r="E15" s="8" t="s">
        <v>12</v>
      </c>
      <c r="F15" s="9"/>
      <c r="G15" s="10"/>
      <c r="H15" s="9">
        <f>14000000+3000000+3000000</f>
        <v>20000000</v>
      </c>
      <c r="I15" s="13">
        <v>54.680899865999997</v>
      </c>
      <c r="J15" s="9"/>
      <c r="K15" s="9">
        <f>H15/I15</f>
        <v>365758.42842768918</v>
      </c>
      <c r="L15" s="9">
        <f t="shared" si="0"/>
        <v>716197.82710322621</v>
      </c>
      <c r="M15" s="14"/>
      <c r="N15" s="11"/>
      <c r="O15" s="3"/>
      <c r="P15" s="3"/>
    </row>
    <row r="16" spans="1:16" ht="15" customHeight="1" x14ac:dyDescent="0.2">
      <c r="A16" s="7">
        <v>41222</v>
      </c>
      <c r="B16" s="8" t="s">
        <v>13</v>
      </c>
      <c r="C16" s="8" t="s">
        <v>14</v>
      </c>
      <c r="D16" s="8" t="s">
        <v>11</v>
      </c>
      <c r="E16" s="8" t="s">
        <v>15</v>
      </c>
      <c r="F16" s="9">
        <v>-3000000</v>
      </c>
      <c r="G16" s="10">
        <v>8.7129999999999992</v>
      </c>
      <c r="H16" s="3"/>
      <c r="I16" s="10"/>
      <c r="J16" s="9"/>
      <c r="K16" s="9">
        <f>F16/G16</f>
        <v>-344313.09537472745</v>
      </c>
      <c r="L16" s="9">
        <f t="shared" si="0"/>
        <v>371884.73172849877</v>
      </c>
      <c r="M16" s="8" t="s">
        <v>8</v>
      </c>
      <c r="N16" s="11"/>
      <c r="O16" s="3"/>
      <c r="P16" s="3"/>
    </row>
    <row r="17" spans="1:16" ht="15" customHeight="1" x14ac:dyDescent="0.2">
      <c r="A17" s="7">
        <v>41226</v>
      </c>
      <c r="B17" s="8" t="s">
        <v>20</v>
      </c>
      <c r="C17" s="8" t="s">
        <v>21</v>
      </c>
      <c r="D17" s="8" t="s">
        <v>22</v>
      </c>
      <c r="E17" s="8" t="s">
        <v>12</v>
      </c>
      <c r="F17" s="9"/>
      <c r="G17" s="10"/>
      <c r="H17" s="9">
        <v>5000000</v>
      </c>
      <c r="I17" s="10">
        <v>54.96</v>
      </c>
      <c r="J17" s="9"/>
      <c r="K17" s="9">
        <f>H17/I17</f>
        <v>90975.254730713248</v>
      </c>
      <c r="L17" s="9">
        <f t="shared" si="0"/>
        <v>462859.98645921203</v>
      </c>
      <c r="M17" s="14"/>
      <c r="N17" s="11"/>
      <c r="O17" s="3"/>
      <c r="P17" s="3"/>
    </row>
    <row r="18" spans="1:16" ht="15" customHeight="1" x14ac:dyDescent="0.2">
      <c r="A18" s="7">
        <v>41231</v>
      </c>
      <c r="B18" s="8" t="s">
        <v>13</v>
      </c>
      <c r="C18" s="8" t="s">
        <v>14</v>
      </c>
      <c r="D18" s="8" t="s">
        <v>11</v>
      </c>
      <c r="E18" s="8" t="s">
        <v>15</v>
      </c>
      <c r="F18" s="9">
        <v>-3000000</v>
      </c>
      <c r="G18" s="10">
        <v>8.8591999999999995</v>
      </c>
      <c r="H18" s="9"/>
      <c r="I18" s="10"/>
      <c r="J18" s="9"/>
      <c r="K18" s="9">
        <f>F18/G18</f>
        <v>-338631.02763229189</v>
      </c>
      <c r="L18" s="9">
        <f t="shared" si="0"/>
        <v>124228.95882692013</v>
      </c>
      <c r="M18" s="8" t="s">
        <v>8</v>
      </c>
      <c r="N18" s="11"/>
      <c r="O18" s="3"/>
      <c r="P18" s="3"/>
    </row>
    <row r="19" spans="1:16" ht="15" customHeight="1" x14ac:dyDescent="0.2">
      <c r="A19" s="7">
        <v>41239</v>
      </c>
      <c r="B19" s="8" t="s">
        <v>20</v>
      </c>
      <c r="C19" s="8" t="s">
        <v>21</v>
      </c>
      <c r="D19" s="8" t="s">
        <v>23</v>
      </c>
      <c r="E19" s="8" t="s">
        <v>12</v>
      </c>
      <c r="F19" s="9"/>
      <c r="G19" s="10"/>
      <c r="H19" s="9">
        <v>-7000000</v>
      </c>
      <c r="I19" s="10">
        <v>54.96</v>
      </c>
      <c r="J19" s="9"/>
      <c r="K19" s="9">
        <f>H19/I19</f>
        <v>-127365.35662299854</v>
      </c>
      <c r="L19" s="9">
        <f t="shared" si="0"/>
        <v>-3136.3977960784105</v>
      </c>
      <c r="M19" s="14"/>
      <c r="N19" s="11"/>
      <c r="O19" s="3"/>
      <c r="P19" s="3"/>
    </row>
    <row r="20" spans="1:16" ht="15" customHeight="1" x14ac:dyDescent="0.2">
      <c r="A20" s="7">
        <v>41240</v>
      </c>
      <c r="B20" s="8" t="s">
        <v>20</v>
      </c>
      <c r="C20" s="8" t="s">
        <v>10</v>
      </c>
      <c r="D20" s="8" t="s">
        <v>24</v>
      </c>
      <c r="E20" s="8" t="s">
        <v>12</v>
      </c>
      <c r="F20" s="9"/>
      <c r="G20" s="10"/>
      <c r="H20" s="9">
        <v>-10000000</v>
      </c>
      <c r="I20" s="10">
        <v>55.704999999999998</v>
      </c>
      <c r="J20" s="9"/>
      <c r="K20" s="9">
        <f>H20/I20</f>
        <v>-179517.09900368011</v>
      </c>
      <c r="L20" s="9">
        <f t="shared" si="0"/>
        <v>-182653.49679975852</v>
      </c>
      <c r="M20" s="14"/>
      <c r="N20" s="11"/>
      <c r="O20" s="3"/>
      <c r="P20" s="15"/>
    </row>
    <row r="21" spans="1:16" ht="15" customHeight="1" x14ac:dyDescent="0.2">
      <c r="A21" s="7">
        <v>41247</v>
      </c>
      <c r="B21" s="8" t="s">
        <v>4</v>
      </c>
      <c r="C21" s="8" t="s">
        <v>5</v>
      </c>
      <c r="D21" s="8" t="s">
        <v>25</v>
      </c>
      <c r="E21" s="3"/>
      <c r="F21" s="9"/>
      <c r="G21" s="10"/>
      <c r="H21" s="9"/>
      <c r="I21" s="10"/>
      <c r="J21" s="9">
        <f>K21</f>
        <v>229885.55858310629</v>
      </c>
      <c r="K21" s="9">
        <v>229885.55858310629</v>
      </c>
      <c r="L21" s="16">
        <f t="shared" si="0"/>
        <v>47232.061783347774</v>
      </c>
      <c r="M21" s="3"/>
      <c r="N21" s="11"/>
      <c r="O21" s="3"/>
      <c r="P21" s="3"/>
    </row>
    <row r="22" spans="1:16" ht="15" customHeight="1" x14ac:dyDescent="0.2">
      <c r="A22" s="7">
        <v>41262</v>
      </c>
      <c r="B22" s="8" t="s">
        <v>4</v>
      </c>
      <c r="C22" s="8" t="s">
        <v>5</v>
      </c>
      <c r="D22" s="8" t="s">
        <v>25</v>
      </c>
      <c r="E22" s="8" t="s">
        <v>15</v>
      </c>
      <c r="F22" s="9"/>
      <c r="G22" s="10"/>
      <c r="H22" s="9"/>
      <c r="I22" s="10"/>
      <c r="J22" s="9">
        <f>K22</f>
        <v>119046.32152588561</v>
      </c>
      <c r="K22" s="17">
        <v>119046.32152588561</v>
      </c>
      <c r="L22" s="18">
        <f t="shared" si="0"/>
        <v>166278.38330923338</v>
      </c>
      <c r="M22" s="19"/>
      <c r="N22" s="11"/>
      <c r="O22" s="3"/>
      <c r="P22" s="3"/>
    </row>
    <row r="23" spans="1:16" ht="15" customHeight="1" x14ac:dyDescent="0.2">
      <c r="A23" s="7">
        <v>41272</v>
      </c>
      <c r="B23" s="8" t="s">
        <v>26</v>
      </c>
      <c r="C23" s="8" t="s">
        <v>27</v>
      </c>
      <c r="D23" s="8" t="s">
        <v>11</v>
      </c>
      <c r="E23" s="3"/>
      <c r="F23" s="9"/>
      <c r="G23" s="10"/>
      <c r="H23" s="9"/>
      <c r="I23" s="10"/>
      <c r="J23" s="9">
        <f>K23</f>
        <v>-5932935</v>
      </c>
      <c r="K23" s="9">
        <v>-5932935</v>
      </c>
      <c r="L23" s="20">
        <f t="shared" si="0"/>
        <v>-5766656.616690767</v>
      </c>
      <c r="M23" s="3"/>
      <c r="N23" s="11"/>
      <c r="O23" s="3"/>
      <c r="P23" s="3"/>
    </row>
    <row r="24" spans="1:16" ht="15" customHeight="1" x14ac:dyDescent="0.2">
      <c r="A24" s="7">
        <v>41277</v>
      </c>
      <c r="B24" s="8" t="s">
        <v>13</v>
      </c>
      <c r="C24" s="8" t="s">
        <v>14</v>
      </c>
      <c r="D24" s="8" t="s">
        <v>11</v>
      </c>
      <c r="E24" s="8" t="s">
        <v>15</v>
      </c>
      <c r="F24" s="9">
        <v>-1000000</v>
      </c>
      <c r="G24" s="10">
        <v>8.5</v>
      </c>
      <c r="H24" s="9"/>
      <c r="I24" s="10"/>
      <c r="J24" s="9"/>
      <c r="K24" s="9">
        <f>F24/G24</f>
        <v>-117647.05882352941</v>
      </c>
      <c r="L24" s="9">
        <f t="shared" si="0"/>
        <v>-5884303.6755142966</v>
      </c>
      <c r="M24" s="8" t="s">
        <v>8</v>
      </c>
      <c r="N24" s="11"/>
      <c r="O24" s="3"/>
      <c r="P24" s="3"/>
    </row>
    <row r="25" spans="1:16" ht="15" customHeight="1" x14ac:dyDescent="0.2">
      <c r="A25" s="7">
        <v>41279</v>
      </c>
      <c r="B25" s="8" t="s">
        <v>4</v>
      </c>
      <c r="C25" s="8" t="s">
        <v>5</v>
      </c>
      <c r="D25" s="8" t="s">
        <v>25</v>
      </c>
      <c r="E25" s="8" t="s">
        <v>15</v>
      </c>
      <c r="F25" s="9"/>
      <c r="G25" s="10"/>
      <c r="H25" s="9"/>
      <c r="I25" s="10"/>
      <c r="J25" s="9">
        <f>K25</f>
        <v>117647.13896457769</v>
      </c>
      <c r="K25" s="9">
        <v>117647.13896457769</v>
      </c>
      <c r="L25" s="9">
        <f t="shared" si="0"/>
        <v>-5766656.5365497191</v>
      </c>
      <c r="M25" s="3"/>
      <c r="N25" s="11"/>
      <c r="O25" s="3"/>
      <c r="P25" s="3"/>
    </row>
    <row r="26" spans="1:16" ht="15" customHeight="1" x14ac:dyDescent="0.2">
      <c r="A26" s="7">
        <v>41282</v>
      </c>
      <c r="B26" s="8" t="s">
        <v>4</v>
      </c>
      <c r="C26" s="8" t="s">
        <v>5</v>
      </c>
      <c r="D26" s="8" t="s">
        <v>11</v>
      </c>
      <c r="E26" s="3"/>
      <c r="F26" s="9"/>
      <c r="G26" s="10"/>
      <c r="H26" s="21"/>
      <c r="I26" s="10"/>
      <c r="J26" s="9">
        <f>K26</f>
        <v>463250</v>
      </c>
      <c r="K26" s="9">
        <v>463250</v>
      </c>
      <c r="L26" s="9">
        <f t="shared" si="0"/>
        <v>-5303406.5365497191</v>
      </c>
      <c r="M26" s="8" t="s">
        <v>8</v>
      </c>
      <c r="N26" s="11"/>
      <c r="O26" s="3"/>
      <c r="P26" s="3"/>
    </row>
    <row r="27" spans="1:16" ht="15" customHeight="1" x14ac:dyDescent="0.2">
      <c r="A27" s="7">
        <v>41282</v>
      </c>
      <c r="B27" s="8" t="s">
        <v>4</v>
      </c>
      <c r="C27" s="8" t="s">
        <v>5</v>
      </c>
      <c r="D27" s="8" t="s">
        <v>11</v>
      </c>
      <c r="E27" s="21"/>
      <c r="F27" s="9"/>
      <c r="G27" s="10"/>
      <c r="H27" s="9"/>
      <c r="I27" s="10"/>
      <c r="J27" s="9">
        <f>K27</f>
        <v>371500</v>
      </c>
      <c r="K27" s="9">
        <v>371500</v>
      </c>
      <c r="L27" s="9">
        <f t="shared" si="0"/>
        <v>-4931906.5365497191</v>
      </c>
      <c r="M27" s="8" t="s">
        <v>8</v>
      </c>
      <c r="N27" s="11"/>
      <c r="O27" s="3"/>
      <c r="P27" s="3"/>
    </row>
    <row r="28" spans="1:16" ht="15" customHeight="1" x14ac:dyDescent="0.2">
      <c r="A28" s="7">
        <v>41282</v>
      </c>
      <c r="B28" s="8" t="s">
        <v>4</v>
      </c>
      <c r="C28" s="8" t="s">
        <v>5</v>
      </c>
      <c r="D28" s="8" t="s">
        <v>11</v>
      </c>
      <c r="E28" s="21"/>
      <c r="F28" s="9"/>
      <c r="G28" s="10"/>
      <c r="H28" s="9"/>
      <c r="I28" s="10"/>
      <c r="J28" s="9">
        <f>K28</f>
        <v>276500</v>
      </c>
      <c r="K28" s="9">
        <v>276500</v>
      </c>
      <c r="L28" s="9">
        <f t="shared" si="0"/>
        <v>-4655406.5365497191</v>
      </c>
      <c r="M28" s="8" t="s">
        <v>8</v>
      </c>
      <c r="N28" s="11"/>
      <c r="O28" s="3"/>
      <c r="P28" s="3"/>
    </row>
    <row r="29" spans="1:16" ht="15" customHeight="1" x14ac:dyDescent="0.2">
      <c r="A29" s="7">
        <v>41283</v>
      </c>
      <c r="B29" s="8" t="s">
        <v>4</v>
      </c>
      <c r="C29" s="8" t="s">
        <v>5</v>
      </c>
      <c r="D29" s="8" t="s">
        <v>11</v>
      </c>
      <c r="E29" s="21"/>
      <c r="F29" s="9"/>
      <c r="G29" s="10"/>
      <c r="H29" s="9"/>
      <c r="I29" s="10"/>
      <c r="J29" s="9">
        <f>K29</f>
        <v>448750</v>
      </c>
      <c r="K29" s="9">
        <v>448750</v>
      </c>
      <c r="L29" s="9">
        <f t="shared" si="0"/>
        <v>-4206656.5365497191</v>
      </c>
      <c r="M29" s="8" t="s">
        <v>8</v>
      </c>
      <c r="N29" s="11"/>
      <c r="O29" s="3"/>
      <c r="P29" s="3"/>
    </row>
    <row r="30" spans="1:16" ht="15" customHeight="1" x14ac:dyDescent="0.2">
      <c r="A30" s="7">
        <v>41284</v>
      </c>
      <c r="B30" s="8" t="s">
        <v>13</v>
      </c>
      <c r="C30" s="8" t="s">
        <v>14</v>
      </c>
      <c r="D30" s="8" t="s">
        <v>11</v>
      </c>
      <c r="E30" s="22" t="s">
        <v>15</v>
      </c>
      <c r="F30" s="9">
        <v>-1000000</v>
      </c>
      <c r="G30" s="10">
        <v>8.6319999999999997</v>
      </c>
      <c r="H30" s="9"/>
      <c r="I30" s="10"/>
      <c r="J30" s="9"/>
      <c r="K30" s="9">
        <f>F30/G30</f>
        <v>-115848.00741427248</v>
      </c>
      <c r="L30" s="9">
        <f t="shared" si="0"/>
        <v>-4322504.5439639911</v>
      </c>
      <c r="M30" s="8" t="s">
        <v>8</v>
      </c>
      <c r="N30" s="11"/>
      <c r="O30" s="3"/>
      <c r="P30" s="3"/>
    </row>
    <row r="31" spans="1:16" ht="15" customHeight="1" x14ac:dyDescent="0.2">
      <c r="A31" s="7">
        <v>41284</v>
      </c>
      <c r="B31" s="8" t="s">
        <v>4</v>
      </c>
      <c r="C31" s="8" t="s">
        <v>5</v>
      </c>
      <c r="D31" s="8" t="s">
        <v>25</v>
      </c>
      <c r="E31" s="8" t="s">
        <v>15</v>
      </c>
      <c r="F31" s="9"/>
      <c r="G31" s="10"/>
      <c r="H31" s="9"/>
      <c r="I31" s="10"/>
      <c r="J31" s="9">
        <f>K31</f>
        <v>235294.2779291553</v>
      </c>
      <c r="K31" s="9">
        <v>235294.2779291553</v>
      </c>
      <c r="L31" s="9">
        <f t="shared" si="0"/>
        <v>-4087210.2660348359</v>
      </c>
      <c r="M31" s="3"/>
      <c r="N31" s="11"/>
      <c r="O31" s="3"/>
      <c r="P31" s="3"/>
    </row>
    <row r="32" spans="1:16" ht="15" customHeight="1" x14ac:dyDescent="0.2">
      <c r="A32" s="7">
        <v>41286</v>
      </c>
      <c r="B32" s="8" t="s">
        <v>4</v>
      </c>
      <c r="C32" s="8" t="s">
        <v>5</v>
      </c>
      <c r="D32" s="8" t="s">
        <v>25</v>
      </c>
      <c r="E32" s="8" t="s">
        <v>15</v>
      </c>
      <c r="F32" s="9"/>
      <c r="G32" s="10"/>
      <c r="H32" s="9"/>
      <c r="I32" s="10"/>
      <c r="J32" s="9">
        <f>K32</f>
        <v>235294.2779291553</v>
      </c>
      <c r="K32" s="9">
        <v>235294.2779291553</v>
      </c>
      <c r="L32" s="9">
        <f t="shared" si="0"/>
        <v>-3851915.9881056808</v>
      </c>
      <c r="M32" s="3"/>
      <c r="N32" s="11"/>
      <c r="O32" s="3"/>
      <c r="P32" s="3"/>
    </row>
    <row r="33" spans="1:16" ht="15" customHeight="1" x14ac:dyDescent="0.2">
      <c r="A33" s="7">
        <v>41288</v>
      </c>
      <c r="B33" s="8" t="s">
        <v>4</v>
      </c>
      <c r="C33" s="8" t="s">
        <v>5</v>
      </c>
      <c r="D33" s="8" t="s">
        <v>19</v>
      </c>
      <c r="E33" s="8" t="s">
        <v>15</v>
      </c>
      <c r="F33" s="9"/>
      <c r="G33" s="10"/>
      <c r="H33" s="9"/>
      <c r="I33" s="10"/>
      <c r="J33" s="9">
        <f>K33</f>
        <v>117647.13896457769</v>
      </c>
      <c r="K33" s="16">
        <v>117647.13896457769</v>
      </c>
      <c r="L33" s="9">
        <f t="shared" si="0"/>
        <v>-3734268.8491411032</v>
      </c>
      <c r="M33" s="3"/>
      <c r="N33" s="11"/>
      <c r="O33" s="3"/>
      <c r="P33" s="3"/>
    </row>
    <row r="34" spans="1:16" ht="15" customHeight="1" x14ac:dyDescent="0.2">
      <c r="A34" s="7">
        <v>41290</v>
      </c>
      <c r="B34" s="8" t="s">
        <v>9</v>
      </c>
      <c r="C34" s="8" t="s">
        <v>18</v>
      </c>
      <c r="D34" s="8" t="s">
        <v>11</v>
      </c>
      <c r="E34" s="3"/>
      <c r="F34" s="9"/>
      <c r="G34" s="10"/>
      <c r="H34" s="9">
        <v>8000000</v>
      </c>
      <c r="I34" s="13">
        <v>53.930824877766668</v>
      </c>
      <c r="J34" s="17"/>
      <c r="K34" s="18">
        <f>H34/I34</f>
        <v>148338.17242980929</v>
      </c>
      <c r="L34" s="23">
        <f t="shared" si="0"/>
        <v>-3585930.6767112939</v>
      </c>
      <c r="M34" s="3"/>
      <c r="N34" s="11"/>
      <c r="O34" s="3"/>
      <c r="P34" s="3"/>
    </row>
    <row r="35" spans="1:16" ht="15" customHeight="1" x14ac:dyDescent="0.2">
      <c r="A35" s="7">
        <v>41292</v>
      </c>
      <c r="B35" s="8" t="s">
        <v>9</v>
      </c>
      <c r="C35" s="8" t="s">
        <v>10</v>
      </c>
      <c r="D35" s="8" t="s">
        <v>11</v>
      </c>
      <c r="E35" s="8" t="s">
        <v>12</v>
      </c>
      <c r="F35" s="9"/>
      <c r="G35" s="10"/>
      <c r="H35" s="9">
        <v>-59000000</v>
      </c>
      <c r="I35" s="10">
        <v>54.548218589743598</v>
      </c>
      <c r="J35" s="9"/>
      <c r="K35" s="20">
        <f>H35/I35</f>
        <v>-1081611.856910272</v>
      </c>
      <c r="L35" s="9">
        <f t="shared" ref="L35:L55" si="1">L34+K35</f>
        <v>-4667542.5336215664</v>
      </c>
      <c r="M35" s="8" t="s">
        <v>8</v>
      </c>
      <c r="N35" s="11"/>
      <c r="O35" s="3"/>
      <c r="P35" s="3"/>
    </row>
    <row r="36" spans="1:16" ht="15" customHeight="1" x14ac:dyDescent="0.2">
      <c r="A36" s="7">
        <v>41295</v>
      </c>
      <c r="B36" s="8" t="s">
        <v>13</v>
      </c>
      <c r="C36" s="8" t="s">
        <v>14</v>
      </c>
      <c r="D36" s="8" t="s">
        <v>11</v>
      </c>
      <c r="E36" s="8" t="s">
        <v>15</v>
      </c>
      <c r="F36" s="9">
        <v>-4000000</v>
      </c>
      <c r="G36" s="10">
        <v>8.8640000000000008</v>
      </c>
      <c r="H36" s="9"/>
      <c r="I36" s="10"/>
      <c r="J36" s="9"/>
      <c r="K36" s="16">
        <f>F36/G36</f>
        <v>-451263.53790613712</v>
      </c>
      <c r="L36" s="9">
        <f t="shared" si="1"/>
        <v>-5118806.0715277037</v>
      </c>
      <c r="M36" s="8" t="s">
        <v>8</v>
      </c>
      <c r="N36" s="11"/>
      <c r="O36" s="3"/>
      <c r="P36" s="3"/>
    </row>
    <row r="37" spans="1:16" ht="15" customHeight="1" x14ac:dyDescent="0.2">
      <c r="A37" s="7">
        <v>41297</v>
      </c>
      <c r="B37" s="8" t="s">
        <v>9</v>
      </c>
      <c r="C37" s="8" t="s">
        <v>18</v>
      </c>
      <c r="D37" s="8" t="s">
        <v>11</v>
      </c>
      <c r="E37" s="8" t="s">
        <v>12</v>
      </c>
      <c r="F37" s="9"/>
      <c r="G37" s="10"/>
      <c r="H37" s="9">
        <v>20000000</v>
      </c>
      <c r="I37" s="13">
        <f>I34</f>
        <v>53.930824877766668</v>
      </c>
      <c r="J37" s="17"/>
      <c r="K37" s="18">
        <f>H37/I37</f>
        <v>370845.43107452319</v>
      </c>
      <c r="L37" s="23">
        <f t="shared" si="1"/>
        <v>-4747960.6404531803</v>
      </c>
      <c r="M37" s="3"/>
      <c r="N37" s="11"/>
      <c r="O37" s="3"/>
      <c r="P37" s="3"/>
    </row>
    <row r="38" spans="1:16" ht="15" customHeight="1" x14ac:dyDescent="0.2">
      <c r="A38" s="155">
        <v>41302</v>
      </c>
      <c r="B38" s="156" t="s">
        <v>4</v>
      </c>
      <c r="C38" s="156" t="s">
        <v>28</v>
      </c>
      <c r="D38" s="156" t="s">
        <v>11</v>
      </c>
      <c r="E38" s="156" t="s">
        <v>7</v>
      </c>
      <c r="F38" s="157"/>
      <c r="G38" s="158"/>
      <c r="H38" s="157"/>
      <c r="I38" s="158"/>
      <c r="J38" s="157">
        <f>K38</f>
        <v>-1245974</v>
      </c>
      <c r="K38" s="159">
        <v>-1245974</v>
      </c>
      <c r="L38" s="157">
        <f t="shared" si="1"/>
        <v>-5993934.6404531803</v>
      </c>
      <c r="M38" s="3"/>
      <c r="N38" s="11"/>
      <c r="O38" s="3"/>
      <c r="P38" s="3"/>
    </row>
    <row r="39" spans="1:16" ht="15" customHeight="1" x14ac:dyDescent="0.2">
      <c r="A39" s="7">
        <v>41303</v>
      </c>
      <c r="B39" s="8" t="s">
        <v>9</v>
      </c>
      <c r="C39" s="8" t="s">
        <v>10</v>
      </c>
      <c r="D39" s="8" t="s">
        <v>11</v>
      </c>
      <c r="E39" s="8" t="s">
        <v>12</v>
      </c>
      <c r="F39" s="9"/>
      <c r="G39" s="10"/>
      <c r="H39" s="9">
        <v>-26095221</v>
      </c>
      <c r="I39" s="10">
        <v>54.548218589743598</v>
      </c>
      <c r="J39" s="9"/>
      <c r="K39" s="16">
        <f>H39/I39</f>
        <v>-478388.14308972762</v>
      </c>
      <c r="L39" s="9">
        <f t="shared" si="1"/>
        <v>-6472322.7835429078</v>
      </c>
      <c r="M39" s="8" t="s">
        <v>8</v>
      </c>
      <c r="N39" s="11"/>
      <c r="O39" s="3"/>
      <c r="P39" s="3"/>
    </row>
    <row r="40" spans="1:16" ht="15" customHeight="1" x14ac:dyDescent="0.2">
      <c r="A40" s="155">
        <v>41304</v>
      </c>
      <c r="B40" s="156" t="s">
        <v>4</v>
      </c>
      <c r="C40" s="156" t="s">
        <v>29</v>
      </c>
      <c r="D40" s="156" t="s">
        <v>30</v>
      </c>
      <c r="E40" s="160"/>
      <c r="F40" s="157"/>
      <c r="G40" s="158"/>
      <c r="H40" s="157"/>
      <c r="I40" s="158"/>
      <c r="J40" s="161">
        <f>K40</f>
        <v>49836.512261580399</v>
      </c>
      <c r="K40" s="153">
        <v>49836.512261580399</v>
      </c>
      <c r="L40" s="162">
        <f t="shared" si="1"/>
        <v>-6422486.2712813271</v>
      </c>
      <c r="M40" s="3"/>
      <c r="N40" s="11"/>
      <c r="O40" s="3"/>
      <c r="P40" s="3"/>
    </row>
    <row r="41" spans="1:16" ht="15" customHeight="1" x14ac:dyDescent="0.2">
      <c r="A41" s="142">
        <v>41309</v>
      </c>
      <c r="B41" s="143" t="s">
        <v>4</v>
      </c>
      <c r="C41" s="143" t="s">
        <v>5</v>
      </c>
      <c r="D41" s="143" t="s">
        <v>11</v>
      </c>
      <c r="E41" s="149"/>
      <c r="F41" s="144"/>
      <c r="G41" s="146"/>
      <c r="H41" s="145"/>
      <c r="I41" s="146"/>
      <c r="J41" s="163">
        <f>K41</f>
        <v>256160</v>
      </c>
      <c r="K41" s="164">
        <v>256160</v>
      </c>
      <c r="L41" s="165">
        <f t="shared" si="1"/>
        <v>-6166326.2712813271</v>
      </c>
      <c r="M41" s="8" t="s">
        <v>8</v>
      </c>
      <c r="N41" s="11"/>
      <c r="O41" s="3"/>
      <c r="P41" s="3"/>
    </row>
    <row r="42" spans="1:16" ht="15" customHeight="1" x14ac:dyDescent="0.2">
      <c r="A42" s="142">
        <v>41309</v>
      </c>
      <c r="B42" s="143" t="s">
        <v>4</v>
      </c>
      <c r="C42" s="143" t="s">
        <v>5</v>
      </c>
      <c r="D42" s="143" t="s">
        <v>11</v>
      </c>
      <c r="E42" s="144"/>
      <c r="F42" s="145"/>
      <c r="G42" s="146"/>
      <c r="H42" s="145"/>
      <c r="I42" s="146"/>
      <c r="J42" s="163">
        <f>K42</f>
        <v>743840</v>
      </c>
      <c r="K42" s="164">
        <v>743840</v>
      </c>
      <c r="L42" s="165">
        <f t="shared" si="1"/>
        <v>-5422486.2712813271</v>
      </c>
      <c r="M42" s="8" t="s">
        <v>8</v>
      </c>
      <c r="N42" s="11"/>
      <c r="O42" s="3"/>
      <c r="P42" s="3"/>
    </row>
    <row r="43" spans="1:16" s="150" customFormat="1" ht="15" customHeight="1" x14ac:dyDescent="0.2">
      <c r="A43" s="142">
        <v>41312</v>
      </c>
      <c r="B43" s="143" t="s">
        <v>13</v>
      </c>
      <c r="C43" s="143" t="s">
        <v>31</v>
      </c>
      <c r="D43" s="143" t="s">
        <v>11</v>
      </c>
      <c r="E43" s="144"/>
      <c r="F43" s="145">
        <v>8922500</v>
      </c>
      <c r="G43" s="146">
        <v>8.9224999999999994</v>
      </c>
      <c r="H43" s="145"/>
      <c r="I43" s="146"/>
      <c r="J43" s="145"/>
      <c r="K43" s="147">
        <f>F43/G43</f>
        <v>1000000.0000000001</v>
      </c>
      <c r="L43" s="145">
        <f t="shared" si="1"/>
        <v>-4422486.2712813271</v>
      </c>
      <c r="M43" s="143" t="s">
        <v>8</v>
      </c>
      <c r="N43" s="148"/>
      <c r="O43" s="149"/>
      <c r="P43" s="149"/>
    </row>
    <row r="44" spans="1:16" ht="15" customHeight="1" x14ac:dyDescent="0.2">
      <c r="A44" s="7">
        <v>41313</v>
      </c>
      <c r="B44" s="8" t="s">
        <v>32</v>
      </c>
      <c r="C44" s="8" t="s">
        <v>33</v>
      </c>
      <c r="D44" s="8" t="s">
        <v>11</v>
      </c>
      <c r="E44" s="21"/>
      <c r="F44" s="9">
        <v>-8900000</v>
      </c>
      <c r="G44" s="10">
        <v>8.9224999999999994</v>
      </c>
      <c r="H44" s="9"/>
      <c r="I44" s="10"/>
      <c r="J44" s="9"/>
      <c r="K44" s="9">
        <f>F44/G44</f>
        <v>-997478.28523395921</v>
      </c>
      <c r="L44" s="9">
        <f t="shared" si="1"/>
        <v>-5419964.5565152867</v>
      </c>
      <c r="M44" s="8" t="s">
        <v>8</v>
      </c>
      <c r="N44" s="11"/>
      <c r="O44" s="3"/>
      <c r="P44" s="3"/>
    </row>
    <row r="45" spans="1:16" ht="15" customHeight="1" x14ac:dyDescent="0.2">
      <c r="A45" s="7">
        <v>41314</v>
      </c>
      <c r="B45" s="8" t="s">
        <v>26</v>
      </c>
      <c r="C45" s="8" t="s">
        <v>27</v>
      </c>
      <c r="D45" s="8" t="s">
        <v>11</v>
      </c>
      <c r="E45" s="21"/>
      <c r="F45" s="9"/>
      <c r="G45" s="10"/>
      <c r="H45" s="9"/>
      <c r="I45" s="10"/>
      <c r="J45" s="9">
        <f>K45</f>
        <v>-351941</v>
      </c>
      <c r="K45" s="9">
        <v>-351941</v>
      </c>
      <c r="L45" s="9">
        <f t="shared" si="1"/>
        <v>-5771905.5565152867</v>
      </c>
      <c r="M45" s="3"/>
      <c r="N45" s="11"/>
      <c r="O45" s="3"/>
      <c r="P45" s="3"/>
    </row>
    <row r="46" spans="1:16" ht="15" customHeight="1" x14ac:dyDescent="0.2">
      <c r="A46" s="7">
        <v>41317</v>
      </c>
      <c r="B46" s="8" t="s">
        <v>13</v>
      </c>
      <c r="C46" s="8" t="s">
        <v>31</v>
      </c>
      <c r="D46" s="8" t="s">
        <v>11</v>
      </c>
      <c r="E46" s="21"/>
      <c r="F46" s="9">
        <v>8900000</v>
      </c>
      <c r="G46" s="10">
        <v>8.9224999999999994</v>
      </c>
      <c r="H46" s="9"/>
      <c r="I46" s="10"/>
      <c r="J46" s="9"/>
      <c r="K46" s="9">
        <f>F46/G46</f>
        <v>997478.28523395921</v>
      </c>
      <c r="L46" s="9">
        <f t="shared" si="1"/>
        <v>-4774427.2712813271</v>
      </c>
      <c r="M46" s="8" t="s">
        <v>8</v>
      </c>
      <c r="N46" s="11"/>
      <c r="O46" s="3"/>
      <c r="P46" s="3"/>
    </row>
    <row r="47" spans="1:16" ht="15" customHeight="1" x14ac:dyDescent="0.2">
      <c r="A47" s="7">
        <v>41318</v>
      </c>
      <c r="B47" s="8" t="s">
        <v>32</v>
      </c>
      <c r="C47" s="8" t="s">
        <v>33</v>
      </c>
      <c r="D47" s="8" t="s">
        <v>11</v>
      </c>
      <c r="E47" s="21"/>
      <c r="F47" s="9">
        <v>-8900000</v>
      </c>
      <c r="G47" s="10">
        <v>8.9224999999999994</v>
      </c>
      <c r="H47" s="9"/>
      <c r="I47" s="10"/>
      <c r="J47" s="9"/>
      <c r="K47" s="9">
        <f>F47/G47</f>
        <v>-997478.28523395921</v>
      </c>
      <c r="L47" s="9">
        <f t="shared" si="1"/>
        <v>-5771905.5565152867</v>
      </c>
      <c r="M47" s="8" t="s">
        <v>8</v>
      </c>
      <c r="N47" s="11"/>
      <c r="O47" s="3"/>
      <c r="P47" s="3"/>
    </row>
    <row r="48" spans="1:16" ht="15" customHeight="1" x14ac:dyDescent="0.2">
      <c r="A48" s="7">
        <v>41319</v>
      </c>
      <c r="B48" s="8" t="s">
        <v>4</v>
      </c>
      <c r="C48" s="8" t="s">
        <v>5</v>
      </c>
      <c r="D48" s="8" t="s">
        <v>11</v>
      </c>
      <c r="E48" s="8" t="s">
        <v>7</v>
      </c>
      <c r="F48" s="9"/>
      <c r="G48" s="10"/>
      <c r="H48" s="9"/>
      <c r="I48" s="10"/>
      <c r="J48" s="9">
        <f>K48</f>
        <v>23973.297002724801</v>
      </c>
      <c r="K48" s="16">
        <v>23973.297002724801</v>
      </c>
      <c r="L48" s="9">
        <f t="shared" si="1"/>
        <v>-5747932.2595125623</v>
      </c>
      <c r="M48" s="8" t="s">
        <v>8</v>
      </c>
      <c r="N48" s="11"/>
      <c r="O48" s="3"/>
      <c r="P48" s="3"/>
    </row>
    <row r="49" spans="1:16" ht="15" customHeight="1" x14ac:dyDescent="0.2">
      <c r="A49" s="7">
        <v>41321</v>
      </c>
      <c r="B49" s="8" t="s">
        <v>4</v>
      </c>
      <c r="C49" s="8" t="s">
        <v>5</v>
      </c>
      <c r="D49" s="8" t="s">
        <v>25</v>
      </c>
      <c r="E49" s="8" t="s">
        <v>15</v>
      </c>
      <c r="F49" s="9"/>
      <c r="G49" s="10"/>
      <c r="H49" s="9"/>
      <c r="I49" s="10"/>
      <c r="J49" s="17">
        <f>K49</f>
        <v>300000</v>
      </c>
      <c r="K49" s="18">
        <v>300000</v>
      </c>
      <c r="L49" s="23">
        <f t="shared" si="1"/>
        <v>-5447932.2595125623</v>
      </c>
      <c r="M49" s="3"/>
      <c r="N49" s="11"/>
      <c r="O49" s="3"/>
      <c r="P49" s="3"/>
    </row>
    <row r="50" spans="1:16" ht="15" customHeight="1" x14ac:dyDescent="0.2">
      <c r="A50" s="7">
        <v>41323</v>
      </c>
      <c r="B50" s="8" t="s">
        <v>4</v>
      </c>
      <c r="C50" s="8" t="s">
        <v>5</v>
      </c>
      <c r="D50" s="8" t="s">
        <v>25</v>
      </c>
      <c r="E50" s="8" t="s">
        <v>15</v>
      </c>
      <c r="F50" s="9"/>
      <c r="G50" s="10"/>
      <c r="H50" s="9"/>
      <c r="I50" s="10"/>
      <c r="J50" s="17">
        <f>K50</f>
        <v>300000</v>
      </c>
      <c r="K50" s="18">
        <v>300000</v>
      </c>
      <c r="L50" s="23">
        <f t="shared" si="1"/>
        <v>-5147932.2595125623</v>
      </c>
      <c r="M50" s="3"/>
      <c r="N50" s="11"/>
      <c r="O50" s="3"/>
      <c r="P50" s="3"/>
    </row>
    <row r="51" spans="1:16" ht="15" customHeight="1" x14ac:dyDescent="0.2">
      <c r="A51" s="2">
        <v>41327</v>
      </c>
      <c r="B51" s="8" t="s">
        <v>9</v>
      </c>
      <c r="C51" s="8" t="s">
        <v>34</v>
      </c>
      <c r="D51" s="8" t="s">
        <v>11</v>
      </c>
      <c r="E51" s="8" t="s">
        <v>12</v>
      </c>
      <c r="F51" s="9"/>
      <c r="G51" s="10"/>
      <c r="H51" s="9">
        <v>-1289821</v>
      </c>
      <c r="I51" s="10">
        <v>53.802403559819048</v>
      </c>
      <c r="J51" s="9"/>
      <c r="K51" s="24">
        <f>H51/I51</f>
        <v>-23973.297002724797</v>
      </c>
      <c r="L51" s="9">
        <f t="shared" si="1"/>
        <v>-5171905.5565152867</v>
      </c>
      <c r="M51" s="8" t="s">
        <v>8</v>
      </c>
      <c r="N51" s="11"/>
      <c r="O51" s="3"/>
      <c r="P51" s="3"/>
    </row>
    <row r="52" spans="1:16" ht="15" customHeight="1" x14ac:dyDescent="0.2">
      <c r="A52" s="7"/>
      <c r="B52" s="2"/>
      <c r="C52" s="8" t="s">
        <v>35</v>
      </c>
      <c r="D52" s="3"/>
      <c r="E52" s="3"/>
      <c r="F52" s="9"/>
      <c r="G52" s="10"/>
      <c r="H52" s="9"/>
      <c r="I52" s="10"/>
      <c r="J52" s="17"/>
      <c r="K52" s="18">
        <f>C63</f>
        <v>1824162.7019636009</v>
      </c>
      <c r="L52" s="23">
        <f t="shared" si="1"/>
        <v>-3347742.854551686</v>
      </c>
      <c r="M52" s="3"/>
      <c r="N52" s="11"/>
      <c r="O52" s="3"/>
      <c r="P52" s="3"/>
    </row>
    <row r="53" spans="1:16" ht="15" customHeight="1" x14ac:dyDescent="0.2">
      <c r="A53" s="7"/>
      <c r="B53" s="2"/>
      <c r="C53" s="8" t="s">
        <v>32</v>
      </c>
      <c r="D53" s="3"/>
      <c r="E53" s="3"/>
      <c r="F53" s="9"/>
      <c r="G53" s="10"/>
      <c r="H53" s="9"/>
      <c r="I53" s="10"/>
      <c r="J53" s="17"/>
      <c r="K53" s="18">
        <f>C64</f>
        <v>1041500</v>
      </c>
      <c r="L53" s="23">
        <f t="shared" si="1"/>
        <v>-2306242.854551686</v>
      </c>
      <c r="M53" s="8" t="s">
        <v>36</v>
      </c>
      <c r="N53" s="11"/>
      <c r="O53" s="3"/>
      <c r="P53" s="3"/>
    </row>
    <row r="54" spans="1:16" ht="15" customHeight="1" x14ac:dyDescent="0.2">
      <c r="A54" s="7"/>
      <c r="B54" s="2"/>
      <c r="C54" s="8" t="s">
        <v>37</v>
      </c>
      <c r="D54" s="3"/>
      <c r="E54" s="3"/>
      <c r="F54" s="9"/>
      <c r="G54" s="10"/>
      <c r="H54" s="9"/>
      <c r="I54" s="10"/>
      <c r="J54" s="17"/>
      <c r="K54" s="18">
        <f>C71</f>
        <v>4000000</v>
      </c>
      <c r="L54" s="23">
        <f t="shared" si="1"/>
        <v>1693757.145448314</v>
      </c>
      <c r="M54" s="3"/>
      <c r="N54" s="11"/>
      <c r="O54" s="3"/>
      <c r="P54" s="3"/>
    </row>
    <row r="55" spans="1:16" ht="15" customHeight="1" x14ac:dyDescent="0.2">
      <c r="A55" s="7"/>
      <c r="B55" s="2"/>
      <c r="C55" s="25" t="s">
        <v>38</v>
      </c>
      <c r="D55" s="26"/>
      <c r="E55" s="26"/>
      <c r="F55" s="16"/>
      <c r="G55" s="27"/>
      <c r="H55" s="16"/>
      <c r="I55" s="10"/>
      <c r="J55" s="17"/>
      <c r="K55" s="18">
        <f>C62</f>
        <v>1122151.656</v>
      </c>
      <c r="L55" s="23">
        <f t="shared" si="1"/>
        <v>2815908.801448314</v>
      </c>
      <c r="M55" s="28">
        <f>L22+K34+K37+K40+K41+K42+K49+K50+K52+K53+K54+K55</f>
        <v>10323112.857038748</v>
      </c>
      <c r="N55" s="11"/>
      <c r="O55" s="3"/>
      <c r="P55" s="3"/>
    </row>
    <row r="56" spans="1:16" ht="15" customHeight="1" x14ac:dyDescent="0.2">
      <c r="A56" s="7"/>
      <c r="B56" s="29"/>
      <c r="C56" s="30" t="s">
        <v>39</v>
      </c>
      <c r="D56" s="31"/>
      <c r="E56" s="31"/>
      <c r="F56" s="32"/>
      <c r="G56" s="33"/>
      <c r="H56" s="32">
        <v>2000000</v>
      </c>
      <c r="I56" s="34"/>
      <c r="J56" s="9"/>
      <c r="K56" s="20"/>
      <c r="L56" s="9"/>
      <c r="M56" s="3"/>
      <c r="N56" s="11"/>
      <c r="O56" s="3"/>
      <c r="P56" s="3"/>
    </row>
    <row r="57" spans="1:16" ht="15" customHeight="1" x14ac:dyDescent="0.2">
      <c r="A57" s="7"/>
      <c r="B57" s="2"/>
      <c r="C57" s="35"/>
      <c r="D57" s="36"/>
      <c r="E57" s="36"/>
      <c r="F57" s="20"/>
      <c r="G57" s="37"/>
      <c r="H57" s="20"/>
      <c r="I57" s="10"/>
      <c r="J57" s="9"/>
      <c r="K57" s="9"/>
      <c r="L57" s="9"/>
      <c r="M57" s="3"/>
      <c r="N57" s="11"/>
      <c r="O57" s="3"/>
      <c r="P57" s="3"/>
    </row>
    <row r="58" spans="1:16" ht="15" customHeight="1" x14ac:dyDescent="0.2">
      <c r="A58" s="7"/>
      <c r="B58" s="2"/>
      <c r="C58" s="2"/>
      <c r="D58" s="3"/>
      <c r="E58" s="3"/>
      <c r="F58" s="9"/>
      <c r="G58" s="10"/>
      <c r="H58" s="9"/>
      <c r="I58" s="10"/>
      <c r="J58" s="9"/>
      <c r="K58" s="9"/>
      <c r="L58" s="9"/>
      <c r="M58" s="3"/>
      <c r="N58" s="11"/>
      <c r="O58" s="3"/>
      <c r="P58" s="3"/>
    </row>
    <row r="59" spans="1:16" ht="15" customHeight="1" x14ac:dyDescent="0.2">
      <c r="A59" s="7"/>
      <c r="B59" s="2"/>
      <c r="C59" s="2"/>
      <c r="D59" s="3"/>
      <c r="E59" s="3"/>
      <c r="F59" s="9"/>
      <c r="G59" s="10"/>
      <c r="H59" s="9"/>
      <c r="I59" s="10"/>
      <c r="J59" s="8" t="s">
        <v>40</v>
      </c>
      <c r="K59" s="9">
        <v>3120000</v>
      </c>
      <c r="L59" s="9"/>
      <c r="M59" s="9">
        <f>M55-K59</f>
        <v>7203112.8570387475</v>
      </c>
      <c r="N59" s="11"/>
      <c r="O59" s="3"/>
      <c r="P59" s="3"/>
    </row>
    <row r="60" spans="1:16" ht="15" customHeight="1" x14ac:dyDescent="0.2">
      <c r="A60" s="3"/>
      <c r="B60" s="3"/>
      <c r="C60" s="38" t="s">
        <v>41</v>
      </c>
      <c r="D60" s="39"/>
      <c r="E60" s="3"/>
      <c r="F60" s="3"/>
      <c r="G60" s="3"/>
      <c r="H60" s="8" t="s">
        <v>42</v>
      </c>
      <c r="I60" s="3"/>
      <c r="J60" s="3"/>
      <c r="K60" s="40">
        <v>319000</v>
      </c>
      <c r="L60" s="6"/>
      <c r="M60" s="3"/>
      <c r="N60" s="11"/>
      <c r="O60" s="3"/>
      <c r="P60" s="3"/>
    </row>
    <row r="61" spans="1:16" ht="15" customHeight="1" x14ac:dyDescent="0.2">
      <c r="A61" s="8" t="s">
        <v>43</v>
      </c>
      <c r="B61" s="3"/>
      <c r="C61" s="11">
        <v>-7481011.04</v>
      </c>
      <c r="D61" s="9"/>
      <c r="E61" s="3"/>
      <c r="F61" s="9"/>
      <c r="G61" s="10"/>
      <c r="H61" s="9"/>
      <c r="I61" s="10"/>
      <c r="J61" s="9"/>
      <c r="K61" s="41">
        <f>SUM(K59:K60)</f>
        <v>3439000</v>
      </c>
      <c r="L61" s="3"/>
      <c r="M61" s="3"/>
      <c r="N61" s="11"/>
      <c r="O61" s="3"/>
      <c r="P61" s="3"/>
    </row>
    <row r="62" spans="1:16" ht="15" customHeight="1" x14ac:dyDescent="0.2">
      <c r="A62" s="8" t="s">
        <v>38</v>
      </c>
      <c r="B62" s="3"/>
      <c r="C62" s="9">
        <v>1122151.656</v>
      </c>
      <c r="D62" s="9"/>
      <c r="E62" s="3"/>
      <c r="F62" s="9"/>
      <c r="G62" s="10"/>
      <c r="H62" s="9"/>
      <c r="I62" s="10"/>
      <c r="J62" s="8" t="s">
        <v>44</v>
      </c>
      <c r="K62" s="42">
        <v>3440000</v>
      </c>
      <c r="L62" s="3"/>
      <c r="M62" s="3"/>
      <c r="N62" s="11"/>
      <c r="O62" s="3"/>
      <c r="P62" s="3"/>
    </row>
    <row r="63" spans="1:16" ht="15" customHeight="1" x14ac:dyDescent="0.2">
      <c r="A63" s="8" t="s">
        <v>35</v>
      </c>
      <c r="B63" s="3"/>
      <c r="C63" s="9">
        <v>1824162.7019636009</v>
      </c>
      <c r="D63" s="9"/>
      <c r="E63" s="3"/>
      <c r="F63" s="9"/>
      <c r="G63" s="10"/>
      <c r="H63" s="8" t="s">
        <v>45</v>
      </c>
      <c r="I63" s="10"/>
      <c r="J63" s="8" t="s">
        <v>46</v>
      </c>
      <c r="K63" s="40">
        <v>-2200000</v>
      </c>
      <c r="L63" s="3"/>
      <c r="M63" s="3"/>
      <c r="N63" s="11"/>
      <c r="O63" s="3"/>
      <c r="P63" s="3"/>
    </row>
    <row r="64" spans="1:16" ht="15" customHeight="1" x14ac:dyDescent="0.2">
      <c r="A64" s="8" t="s">
        <v>32</v>
      </c>
      <c r="B64" s="3"/>
      <c r="C64" s="9">
        <v>1041500</v>
      </c>
      <c r="D64" s="9"/>
      <c r="E64" s="3"/>
      <c r="F64" s="9"/>
      <c r="G64" s="10"/>
      <c r="H64" s="9"/>
      <c r="I64" s="10"/>
      <c r="J64" s="8" t="s">
        <v>47</v>
      </c>
      <c r="K64" s="41">
        <f>SUM(K62:K63)</f>
        <v>1240000</v>
      </c>
      <c r="L64" s="3"/>
      <c r="M64" s="3"/>
      <c r="N64" s="11"/>
      <c r="O64" s="3"/>
      <c r="P64" s="3"/>
    </row>
    <row r="65" spans="1:16" ht="15" customHeight="1" x14ac:dyDescent="0.2">
      <c r="A65" s="8" t="s">
        <v>48</v>
      </c>
      <c r="B65" s="3"/>
      <c r="C65" s="9">
        <v>519183.60350433242</v>
      </c>
      <c r="D65" s="9"/>
      <c r="E65" s="3"/>
      <c r="F65" s="9"/>
      <c r="G65" s="10"/>
      <c r="H65" s="9"/>
      <c r="I65" s="10"/>
      <c r="J65" s="9"/>
      <c r="K65" s="43"/>
      <c r="L65" s="3"/>
      <c r="M65" s="3"/>
      <c r="N65" s="11"/>
      <c r="O65" s="9"/>
      <c r="P65" s="3"/>
    </row>
    <row r="66" spans="1:16" ht="15" customHeight="1" x14ac:dyDescent="0.2">
      <c r="A66" s="8" t="s">
        <v>49</v>
      </c>
      <c r="B66" s="3"/>
      <c r="C66" s="9">
        <v>1000000</v>
      </c>
      <c r="D66" s="9"/>
      <c r="E66" s="3"/>
      <c r="F66" s="3"/>
      <c r="G66" s="3"/>
      <c r="H66" s="3"/>
      <c r="I66" s="3"/>
      <c r="J66" s="9"/>
      <c r="K66" s="3"/>
      <c r="L66" s="3"/>
      <c r="M66" s="3"/>
      <c r="N66" s="11"/>
      <c r="O66" s="3"/>
      <c r="P66" s="3"/>
    </row>
    <row r="67" spans="1:16" ht="15" customHeight="1" x14ac:dyDescent="0.2">
      <c r="A67" s="8" t="s">
        <v>50</v>
      </c>
      <c r="B67" s="3"/>
      <c r="C67" s="12">
        <v>23973</v>
      </c>
      <c r="D67" s="9"/>
      <c r="E67" s="3"/>
      <c r="F67" s="3"/>
      <c r="G67" s="3"/>
      <c r="H67" s="3"/>
      <c r="I67" s="3"/>
      <c r="J67" s="9"/>
      <c r="K67" s="3"/>
      <c r="L67" s="3"/>
      <c r="M67" s="3"/>
      <c r="N67" s="11"/>
      <c r="O67" s="3"/>
      <c r="P67" s="3"/>
    </row>
    <row r="68" spans="1:16" ht="15" customHeight="1" x14ac:dyDescent="0.2">
      <c r="A68" s="3"/>
      <c r="B68" s="3"/>
      <c r="C68" s="11">
        <v>-1950040.078532066</v>
      </c>
      <c r="D68" s="9"/>
      <c r="E68" s="3"/>
      <c r="F68" s="3"/>
      <c r="G68" s="3"/>
      <c r="H68" s="3"/>
      <c r="I68" s="3"/>
      <c r="J68" s="9"/>
      <c r="K68" s="3"/>
      <c r="L68" s="3"/>
      <c r="M68" s="3"/>
      <c r="N68" s="11"/>
      <c r="O68" s="3"/>
      <c r="P68" s="3"/>
    </row>
    <row r="69" spans="1:16" ht="15" customHeight="1" x14ac:dyDescent="0.2">
      <c r="A69" s="8" t="s">
        <v>51</v>
      </c>
      <c r="B69" s="3"/>
      <c r="C69" s="11"/>
      <c r="D69" s="11"/>
      <c r="E69" s="3"/>
      <c r="F69" s="3"/>
      <c r="G69" s="3"/>
      <c r="H69" s="3"/>
      <c r="I69" s="3"/>
      <c r="J69" s="9"/>
      <c r="K69" s="3"/>
      <c r="L69" s="3"/>
      <c r="M69" s="3"/>
      <c r="N69" s="11"/>
      <c r="O69" s="3"/>
      <c r="P69" s="3"/>
    </row>
    <row r="70" spans="1:16" ht="15" customHeight="1" x14ac:dyDescent="0.2">
      <c r="A70" s="3"/>
      <c r="B70" s="3"/>
      <c r="C70" s="11">
        <v>-1950040.078532066</v>
      </c>
      <c r="D70" s="11"/>
      <c r="E70" s="3"/>
      <c r="F70" s="3"/>
      <c r="G70" s="3"/>
      <c r="H70" s="3"/>
      <c r="I70" s="3"/>
      <c r="J70" s="3"/>
      <c r="K70" s="3"/>
      <c r="L70" s="3"/>
      <c r="M70" s="3"/>
      <c r="N70" s="11"/>
      <c r="O70" s="3"/>
      <c r="P70" s="3"/>
    </row>
    <row r="71" spans="1:16" ht="15" customHeight="1" x14ac:dyDescent="0.2">
      <c r="A71" s="8" t="s">
        <v>52</v>
      </c>
      <c r="B71" s="3"/>
      <c r="C71" s="12">
        <v>4000000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11"/>
      <c r="O71" s="3"/>
      <c r="P71" s="3"/>
    </row>
    <row r="72" spans="1:16" ht="15" customHeight="1" x14ac:dyDescent="0.2">
      <c r="A72" s="8" t="s">
        <v>53</v>
      </c>
      <c r="B72" s="3"/>
      <c r="C72" s="9">
        <v>2049959.921467934</v>
      </c>
      <c r="D72" s="9"/>
      <c r="E72" s="3"/>
      <c r="F72" s="3"/>
      <c r="G72" s="3"/>
      <c r="H72" s="3"/>
      <c r="I72" s="3"/>
      <c r="J72" s="3"/>
      <c r="K72" s="3"/>
      <c r="L72" s="3"/>
      <c r="M72" s="3"/>
      <c r="N72" s="11"/>
      <c r="O72" s="3"/>
      <c r="P72" s="3"/>
    </row>
    <row r="73" spans="1:16" ht="15" customHeight="1" x14ac:dyDescent="0.2">
      <c r="A73" s="3"/>
      <c r="B73" s="3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  <c r="N73" s="11"/>
      <c r="O73" s="3"/>
      <c r="P73" s="3"/>
    </row>
    <row r="74" spans="1:16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1"/>
      <c r="O74" s="3"/>
      <c r="P74" s="3"/>
    </row>
    <row r="75" spans="1:16" ht="15" customHeight="1" x14ac:dyDescent="0.2">
      <c r="A75" s="3"/>
      <c r="B75" s="3"/>
      <c r="C75" s="9"/>
      <c r="D75" s="3"/>
      <c r="E75" s="3"/>
      <c r="F75" s="3"/>
      <c r="G75" s="3"/>
      <c r="H75" s="3"/>
      <c r="I75" s="3"/>
      <c r="J75" s="3"/>
      <c r="K75" s="3"/>
      <c r="L75" s="3"/>
      <c r="M75" s="3"/>
      <c r="N75" s="11"/>
      <c r="O75" s="3"/>
      <c r="P75" s="3"/>
    </row>
    <row r="76" spans="1:16" ht="1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1"/>
      <c r="O76" s="3"/>
      <c r="P76" s="3"/>
    </row>
    <row r="77" spans="1:16" ht="409.5" customHeight="1" x14ac:dyDescent="0.2">
      <c r="A77" s="3"/>
      <c r="B77" s="3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11"/>
      <c r="O77" s="3"/>
      <c r="P77" s="3"/>
    </row>
    <row r="78" spans="1:16" ht="409.5" customHeight="1" x14ac:dyDescent="0.2">
      <c r="A78" s="3"/>
      <c r="B78" s="3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11"/>
      <c r="O78" s="3"/>
      <c r="P78" s="3"/>
    </row>
    <row r="79" spans="1:16" ht="409.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1"/>
      <c r="O79" s="3"/>
      <c r="P79" s="3"/>
    </row>
  </sheetData>
  <autoFilter ref="A1:M56"/>
  <pageMargins left="0.7" right="0.22" top="0.17" bottom="0.92" header="0.31496099999999999" footer="0.91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29"/>
  <sheetViews>
    <sheetView showGridLines="0" tabSelected="1" workbookViewId="0">
      <pane ySplit="4" topLeftCell="A37" activePane="bottomLeft" state="frozen"/>
      <selection pane="bottomLeft" activeCell="G79" sqref="G79"/>
    </sheetView>
  </sheetViews>
  <sheetFormatPr baseColWidth="10" defaultColWidth="8.83203125" defaultRowHeight="10.5" customHeight="1" x14ac:dyDescent="0.2"/>
  <cols>
    <col min="1" max="1" width="9" style="44" customWidth="1"/>
    <col min="2" max="2" width="8" style="44" customWidth="1"/>
    <col min="3" max="3" width="24.5" style="44" customWidth="1"/>
    <col min="4" max="4" width="20.33203125" style="44" customWidth="1"/>
    <col min="5" max="5" width="5.5" style="44" customWidth="1"/>
    <col min="6" max="6" width="13.83203125" style="44" customWidth="1"/>
    <col min="7" max="7" width="9.5" style="44" customWidth="1"/>
    <col min="8" max="8" width="13.5" style="44" customWidth="1"/>
    <col min="9" max="9" width="11.83203125" style="44" customWidth="1"/>
    <col min="10" max="10" width="12.83203125" style="44" customWidth="1"/>
    <col min="11" max="11" width="17.83203125" style="44" customWidth="1"/>
    <col min="12" max="12" width="2.5" style="44" customWidth="1"/>
    <col min="13" max="13" width="9.5" style="44" customWidth="1"/>
    <col min="14" max="14" width="1.6640625" style="44" customWidth="1"/>
    <col min="15" max="15" width="13.83203125" style="44" customWidth="1"/>
    <col min="16" max="16" width="18.5" style="44" customWidth="1"/>
    <col min="17" max="17" width="9.1640625" style="44" customWidth="1"/>
    <col min="18" max="18" width="16.83203125" style="44" customWidth="1"/>
    <col min="19" max="20" width="9.1640625" style="44" customWidth="1"/>
    <col min="21" max="21" width="12" style="44" customWidth="1"/>
    <col min="22" max="256" width="8.83203125" customWidth="1"/>
  </cols>
  <sheetData>
    <row r="1" spans="1:21" ht="15" customHeight="1" x14ac:dyDescent="0.2">
      <c r="A1" s="45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9"/>
      <c r="M1" s="3"/>
      <c r="N1" s="3"/>
      <c r="O1" s="3"/>
      <c r="P1" s="8" t="s">
        <v>55</v>
      </c>
      <c r="Q1" s="3"/>
      <c r="R1" s="3"/>
      <c r="S1" s="3"/>
      <c r="T1" s="3"/>
      <c r="U1" s="3"/>
    </row>
    <row r="2" spans="1:21" ht="1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19"/>
      <c r="M3" s="3"/>
      <c r="N3" s="3"/>
      <c r="O3" s="3"/>
      <c r="P3" s="3"/>
      <c r="Q3" s="3"/>
      <c r="R3" s="3"/>
      <c r="S3" s="3"/>
      <c r="T3" s="3"/>
      <c r="U3" s="3"/>
    </row>
    <row r="4" spans="1:21" ht="15" customHeight="1" x14ac:dyDescent="0.2">
      <c r="A4" s="50" t="s">
        <v>56</v>
      </c>
      <c r="B4" s="51"/>
      <c r="C4" s="51"/>
      <c r="D4" s="50" t="s">
        <v>57</v>
      </c>
      <c r="E4" s="51"/>
      <c r="F4" s="50" t="s">
        <v>58</v>
      </c>
      <c r="G4" s="50" t="s">
        <v>59</v>
      </c>
      <c r="H4" s="50" t="s">
        <v>60</v>
      </c>
      <c r="I4" s="50" t="s">
        <v>59</v>
      </c>
      <c r="J4" s="50" t="s">
        <v>61</v>
      </c>
      <c r="K4" s="50" t="s">
        <v>62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 x14ac:dyDescent="0.2">
      <c r="A5" s="52">
        <v>40185</v>
      </c>
      <c r="B5" s="53" t="s">
        <v>20</v>
      </c>
      <c r="C5" s="53" t="s">
        <v>21</v>
      </c>
      <c r="D5" s="53" t="s">
        <v>63</v>
      </c>
      <c r="E5" s="53" t="s">
        <v>12</v>
      </c>
      <c r="F5" s="54"/>
      <c r="G5" s="55"/>
      <c r="H5" s="54">
        <v>50000000</v>
      </c>
      <c r="I5" s="55">
        <f>M5</f>
        <v>45.72</v>
      </c>
      <c r="J5" s="54">
        <f>H5/I5</f>
        <v>1093613.2983377078</v>
      </c>
      <c r="K5" s="53" t="s">
        <v>64</v>
      </c>
      <c r="L5" s="19"/>
      <c r="M5" s="56">
        <v>45.72</v>
      </c>
      <c r="N5" s="3"/>
      <c r="O5" s="3"/>
      <c r="P5" s="3"/>
      <c r="Q5" s="3"/>
      <c r="R5" s="3"/>
      <c r="S5" s="3"/>
      <c r="T5" s="3"/>
      <c r="U5" s="3"/>
    </row>
    <row r="6" spans="1:21" ht="15" customHeight="1" x14ac:dyDescent="0.2">
      <c r="A6" s="57">
        <v>40332</v>
      </c>
      <c r="B6" s="58" t="s">
        <v>4</v>
      </c>
      <c r="C6" s="59" t="s">
        <v>65</v>
      </c>
      <c r="D6" s="60" t="s">
        <v>66</v>
      </c>
      <c r="E6" s="60" t="s">
        <v>7</v>
      </c>
      <c r="F6" s="32"/>
      <c r="G6" s="33"/>
      <c r="H6" s="32"/>
      <c r="I6" s="33"/>
      <c r="J6" s="32">
        <v>-1246105</v>
      </c>
      <c r="K6" s="32">
        <f>J6</f>
        <v>-1246105</v>
      </c>
      <c r="L6" s="19"/>
      <c r="M6" s="56"/>
      <c r="N6" s="3"/>
      <c r="O6" s="3"/>
      <c r="P6" s="2">
        <v>40926</v>
      </c>
      <c r="Q6" s="8" t="s">
        <v>4</v>
      </c>
      <c r="R6" s="8" t="s">
        <v>67</v>
      </c>
      <c r="S6" s="8" t="s">
        <v>68</v>
      </c>
      <c r="T6" s="12">
        <v>150000</v>
      </c>
      <c r="U6" s="3"/>
    </row>
    <row r="7" spans="1:21" ht="15" customHeight="1" x14ac:dyDescent="0.2">
      <c r="A7" s="57">
        <v>40334</v>
      </c>
      <c r="B7" s="58" t="s">
        <v>4</v>
      </c>
      <c r="C7" s="59" t="s">
        <v>69</v>
      </c>
      <c r="D7" s="60" t="s">
        <v>70</v>
      </c>
      <c r="E7" s="60" t="s">
        <v>7</v>
      </c>
      <c r="F7" s="32"/>
      <c r="G7" s="33"/>
      <c r="H7" s="32"/>
      <c r="I7" s="33"/>
      <c r="J7" s="32">
        <v>-2999999</v>
      </c>
      <c r="K7" s="32">
        <f t="shared" ref="K7:K28" si="0">K6+J7</f>
        <v>-4246104</v>
      </c>
      <c r="L7" s="19"/>
      <c r="M7" s="56"/>
      <c r="N7" s="3"/>
      <c r="O7" s="3"/>
      <c r="P7" s="2">
        <v>40992</v>
      </c>
      <c r="Q7" s="8" t="s">
        <v>4</v>
      </c>
      <c r="R7" s="8" t="s">
        <v>67</v>
      </c>
      <c r="S7" s="8" t="s">
        <v>23</v>
      </c>
      <c r="T7" s="12">
        <v>100000</v>
      </c>
      <c r="U7" s="3"/>
    </row>
    <row r="8" spans="1:21" ht="15" customHeight="1" x14ac:dyDescent="0.2">
      <c r="A8" s="57">
        <v>40336</v>
      </c>
      <c r="B8" s="58" t="s">
        <v>4</v>
      </c>
      <c r="C8" s="59" t="s">
        <v>71</v>
      </c>
      <c r="D8" s="60" t="s">
        <v>66</v>
      </c>
      <c r="E8" s="60" t="s">
        <v>7</v>
      </c>
      <c r="F8" s="32"/>
      <c r="G8" s="33"/>
      <c r="H8" s="32"/>
      <c r="I8" s="33"/>
      <c r="J8" s="32">
        <v>1000000</v>
      </c>
      <c r="K8" s="32">
        <f t="shared" si="0"/>
        <v>-3246104</v>
      </c>
      <c r="L8" s="19"/>
      <c r="M8" s="56"/>
      <c r="N8" s="3"/>
      <c r="O8" s="3"/>
      <c r="P8" s="2">
        <v>41018</v>
      </c>
      <c r="Q8" s="8" t="s">
        <v>4</v>
      </c>
      <c r="R8" s="8" t="s">
        <v>67</v>
      </c>
      <c r="S8" s="8" t="s">
        <v>23</v>
      </c>
      <c r="T8" s="12">
        <v>60000</v>
      </c>
      <c r="U8" s="3"/>
    </row>
    <row r="9" spans="1:21" ht="15" customHeight="1" x14ac:dyDescent="0.2">
      <c r="A9" s="57">
        <v>40337</v>
      </c>
      <c r="B9" s="58" t="s">
        <v>4</v>
      </c>
      <c r="C9" s="59" t="s">
        <v>72</v>
      </c>
      <c r="D9" s="60" t="s">
        <v>66</v>
      </c>
      <c r="E9" s="60" t="s">
        <v>7</v>
      </c>
      <c r="F9" s="32"/>
      <c r="G9" s="33"/>
      <c r="H9" s="32"/>
      <c r="I9" s="33"/>
      <c r="J9" s="32">
        <v>1000000</v>
      </c>
      <c r="K9" s="32">
        <f t="shared" si="0"/>
        <v>-2246104</v>
      </c>
      <c r="L9" s="19"/>
      <c r="M9" s="56"/>
      <c r="N9" s="3"/>
      <c r="O9" s="3"/>
      <c r="P9" s="2">
        <v>41050</v>
      </c>
      <c r="Q9" s="8" t="s">
        <v>4</v>
      </c>
      <c r="R9" s="8" t="s">
        <v>67</v>
      </c>
      <c r="S9" s="8" t="s">
        <v>23</v>
      </c>
      <c r="T9" s="12">
        <v>360000</v>
      </c>
      <c r="U9" s="3"/>
    </row>
    <row r="10" spans="1:21" ht="15" customHeight="1" x14ac:dyDescent="0.2">
      <c r="A10" s="57">
        <v>40337</v>
      </c>
      <c r="B10" s="58" t="s">
        <v>4</v>
      </c>
      <c r="C10" s="59" t="s">
        <v>73</v>
      </c>
      <c r="D10" s="60" t="s">
        <v>74</v>
      </c>
      <c r="E10" s="60" t="s">
        <v>12</v>
      </c>
      <c r="F10" s="32"/>
      <c r="G10" s="33"/>
      <c r="H10" s="32"/>
      <c r="I10" s="33"/>
      <c r="J10" s="61">
        <v>-265957</v>
      </c>
      <c r="K10" s="32">
        <f t="shared" si="0"/>
        <v>-2512061</v>
      </c>
      <c r="L10" s="19"/>
      <c r="M10" s="56"/>
      <c r="N10" s="3"/>
      <c r="O10" s="3"/>
      <c r="P10" s="2">
        <v>41123</v>
      </c>
      <c r="Q10" s="8" t="s">
        <v>4</v>
      </c>
      <c r="R10" s="8" t="s">
        <v>67</v>
      </c>
      <c r="S10" s="8" t="s">
        <v>23</v>
      </c>
      <c r="T10" s="12">
        <v>75000</v>
      </c>
      <c r="U10" s="3"/>
    </row>
    <row r="11" spans="1:21" ht="15" customHeight="1" x14ac:dyDescent="0.2">
      <c r="A11" s="57">
        <v>40338</v>
      </c>
      <c r="B11" s="58" t="s">
        <v>4</v>
      </c>
      <c r="C11" s="59" t="s">
        <v>75</v>
      </c>
      <c r="D11" s="60" t="s">
        <v>66</v>
      </c>
      <c r="E11" s="60" t="s">
        <v>7</v>
      </c>
      <c r="F11" s="32"/>
      <c r="G11" s="33"/>
      <c r="H11" s="32"/>
      <c r="I11" s="33"/>
      <c r="J11" s="61">
        <v>-500000</v>
      </c>
      <c r="K11" s="32">
        <f t="shared" si="0"/>
        <v>-3012061</v>
      </c>
      <c r="L11" s="19"/>
      <c r="M11" s="56"/>
      <c r="N11" s="3"/>
      <c r="O11" s="3"/>
      <c r="P11" s="2">
        <v>41125</v>
      </c>
      <c r="Q11" s="8" t="s">
        <v>4</v>
      </c>
      <c r="R11" s="8" t="s">
        <v>67</v>
      </c>
      <c r="S11" s="8" t="s">
        <v>23</v>
      </c>
      <c r="T11" s="12">
        <v>425000</v>
      </c>
      <c r="U11" s="3"/>
    </row>
    <row r="12" spans="1:21" ht="15" customHeight="1" x14ac:dyDescent="0.2">
      <c r="A12" s="57">
        <v>40342</v>
      </c>
      <c r="B12" s="58" t="s">
        <v>4</v>
      </c>
      <c r="C12" s="59" t="s">
        <v>76</v>
      </c>
      <c r="D12" s="60" t="s">
        <v>70</v>
      </c>
      <c r="E12" s="60" t="s">
        <v>7</v>
      </c>
      <c r="F12" s="32"/>
      <c r="G12" s="33"/>
      <c r="H12" s="32"/>
      <c r="I12" s="33"/>
      <c r="J12" s="61">
        <v>1595295</v>
      </c>
      <c r="K12" s="32">
        <f t="shared" si="0"/>
        <v>-1416766</v>
      </c>
      <c r="L12" s="62" t="s">
        <v>8</v>
      </c>
      <c r="M12" s="56"/>
      <c r="N12" s="3"/>
      <c r="O12" s="3"/>
      <c r="P12" s="2">
        <v>40967</v>
      </c>
      <c r="Q12" s="8" t="s">
        <v>4</v>
      </c>
      <c r="R12" s="8" t="s">
        <v>67</v>
      </c>
      <c r="S12" s="8" t="s">
        <v>23</v>
      </c>
      <c r="T12" s="11">
        <f>900000/3.67</f>
        <v>245231.6076294278</v>
      </c>
      <c r="U12" s="8" t="s">
        <v>77</v>
      </c>
    </row>
    <row r="13" spans="1:21" ht="15" customHeight="1" x14ac:dyDescent="0.2">
      <c r="A13" s="57">
        <v>40343</v>
      </c>
      <c r="B13" s="58" t="s">
        <v>4</v>
      </c>
      <c r="C13" s="59" t="s">
        <v>5</v>
      </c>
      <c r="D13" s="60" t="s">
        <v>70</v>
      </c>
      <c r="E13" s="60" t="s">
        <v>7</v>
      </c>
      <c r="F13" s="32"/>
      <c r="G13" s="33"/>
      <c r="H13" s="32"/>
      <c r="I13" s="33"/>
      <c r="J13" s="61">
        <v>1416766</v>
      </c>
      <c r="K13" s="32">
        <f t="shared" si="0"/>
        <v>0</v>
      </c>
      <c r="L13" s="62" t="s">
        <v>8</v>
      </c>
      <c r="M13" s="56"/>
      <c r="N13" s="3"/>
      <c r="O13" s="3"/>
      <c r="P13" s="2">
        <v>40968</v>
      </c>
      <c r="Q13" s="8" t="s">
        <v>4</v>
      </c>
      <c r="R13" s="8" t="s">
        <v>67</v>
      </c>
      <c r="S13" s="8" t="s">
        <v>23</v>
      </c>
      <c r="T13" s="11">
        <f>330300/3.67</f>
        <v>90000</v>
      </c>
      <c r="U13" s="8" t="s">
        <v>77</v>
      </c>
    </row>
    <row r="14" spans="1:21" ht="15" customHeight="1" x14ac:dyDescent="0.2">
      <c r="A14" s="57">
        <v>40343</v>
      </c>
      <c r="B14" s="58" t="s">
        <v>4</v>
      </c>
      <c r="C14" s="59" t="s">
        <v>78</v>
      </c>
      <c r="D14" s="60" t="s">
        <v>74</v>
      </c>
      <c r="E14" s="60" t="s">
        <v>12</v>
      </c>
      <c r="F14" s="32"/>
      <c r="G14" s="33"/>
      <c r="H14" s="32"/>
      <c r="I14" s="33"/>
      <c r="J14" s="61">
        <v>-212766</v>
      </c>
      <c r="K14" s="32">
        <f t="shared" si="0"/>
        <v>-212766</v>
      </c>
      <c r="L14" s="19"/>
      <c r="M14" s="56"/>
      <c r="N14" s="3"/>
      <c r="O14" s="3"/>
      <c r="P14" s="3"/>
      <c r="Q14" s="3"/>
      <c r="R14" s="3"/>
      <c r="S14" s="3"/>
      <c r="T14" s="3">
        <f>SUM(T6:T13)</f>
        <v>1505231.6076294277</v>
      </c>
      <c r="U14" s="3"/>
    </row>
    <row r="15" spans="1:21" ht="15" customHeight="1" x14ac:dyDescent="0.2">
      <c r="A15" s="57">
        <v>40345</v>
      </c>
      <c r="B15" s="58" t="s">
        <v>4</v>
      </c>
      <c r="C15" s="59" t="s">
        <v>76</v>
      </c>
      <c r="D15" s="60" t="s">
        <v>66</v>
      </c>
      <c r="E15" s="60" t="s">
        <v>12</v>
      </c>
      <c r="F15" s="32"/>
      <c r="G15" s="33"/>
      <c r="H15" s="32"/>
      <c r="I15" s="33"/>
      <c r="J15" s="61">
        <v>212766</v>
      </c>
      <c r="K15" s="32">
        <f t="shared" si="0"/>
        <v>0</v>
      </c>
      <c r="L15" s="62" t="s">
        <v>8</v>
      </c>
      <c r="M15" s="56"/>
      <c r="N15" s="3"/>
      <c r="O15" s="3"/>
      <c r="P15" s="3"/>
      <c r="Q15" s="3"/>
      <c r="R15" s="3"/>
      <c r="S15" s="3"/>
      <c r="T15" s="3"/>
      <c r="U15" s="3"/>
    </row>
    <row r="16" spans="1:21" ht="15" customHeight="1" x14ac:dyDescent="0.2">
      <c r="A16" s="57">
        <v>40351</v>
      </c>
      <c r="B16" s="58" t="s">
        <v>4</v>
      </c>
      <c r="C16" s="59" t="s">
        <v>79</v>
      </c>
      <c r="D16" s="60" t="s">
        <v>74</v>
      </c>
      <c r="E16" s="60" t="s">
        <v>12</v>
      </c>
      <c r="F16" s="32"/>
      <c r="G16" s="33"/>
      <c r="H16" s="32"/>
      <c r="I16" s="33"/>
      <c r="J16" s="61">
        <v>212766</v>
      </c>
      <c r="K16" s="32">
        <f t="shared" si="0"/>
        <v>212766</v>
      </c>
      <c r="L16" s="19"/>
      <c r="M16" s="56"/>
      <c r="N16" s="3"/>
      <c r="O16" s="3"/>
      <c r="P16" s="3"/>
      <c r="Q16" s="3"/>
      <c r="R16" s="3"/>
      <c r="S16" s="3"/>
      <c r="T16" s="3"/>
      <c r="U16" s="3"/>
    </row>
    <row r="17" spans="1:21" ht="15" customHeight="1" x14ac:dyDescent="0.2">
      <c r="A17" s="57">
        <v>40352</v>
      </c>
      <c r="B17" s="58" t="s">
        <v>4</v>
      </c>
      <c r="C17" s="59" t="s">
        <v>80</v>
      </c>
      <c r="D17" s="60" t="s">
        <v>74</v>
      </c>
      <c r="E17" s="60" t="s">
        <v>12</v>
      </c>
      <c r="F17" s="32"/>
      <c r="G17" s="33"/>
      <c r="H17" s="32"/>
      <c r="I17" s="33"/>
      <c r="J17" s="61">
        <v>212766</v>
      </c>
      <c r="K17" s="32">
        <f t="shared" si="0"/>
        <v>425532</v>
      </c>
      <c r="L17" s="19"/>
      <c r="M17" s="56"/>
      <c r="N17" s="3"/>
      <c r="O17" s="3"/>
      <c r="P17" s="3"/>
      <c r="Q17" s="3"/>
      <c r="R17" s="3"/>
      <c r="S17" s="3"/>
      <c r="T17" s="3"/>
      <c r="U17" s="3"/>
    </row>
    <row r="18" spans="1:21" ht="15" customHeight="1" x14ac:dyDescent="0.2">
      <c r="A18" s="57">
        <v>40361</v>
      </c>
      <c r="B18" s="58" t="s">
        <v>4</v>
      </c>
      <c r="C18" s="59" t="s">
        <v>81</v>
      </c>
      <c r="D18" s="60" t="s">
        <v>74</v>
      </c>
      <c r="E18" s="60" t="s">
        <v>12</v>
      </c>
      <c r="F18" s="32"/>
      <c r="G18" s="33"/>
      <c r="H18" s="32"/>
      <c r="I18" s="33"/>
      <c r="J18" s="61">
        <v>-212766</v>
      </c>
      <c r="K18" s="32">
        <f t="shared" si="0"/>
        <v>212766</v>
      </c>
      <c r="L18" s="19"/>
      <c r="M18" s="56"/>
      <c r="N18" s="3"/>
      <c r="O18" s="3"/>
      <c r="P18" s="3"/>
      <c r="Q18" s="3"/>
      <c r="R18" s="3"/>
      <c r="S18" s="3"/>
      <c r="T18" s="3"/>
      <c r="U18" s="3"/>
    </row>
    <row r="19" spans="1:21" ht="15" customHeight="1" x14ac:dyDescent="0.2">
      <c r="A19" s="57">
        <v>40367</v>
      </c>
      <c r="B19" s="58" t="s">
        <v>4</v>
      </c>
      <c r="C19" s="59" t="s">
        <v>5</v>
      </c>
      <c r="D19" s="60" t="s">
        <v>66</v>
      </c>
      <c r="E19" s="60" t="s">
        <v>7</v>
      </c>
      <c r="F19" s="32"/>
      <c r="G19" s="33"/>
      <c r="H19" s="32"/>
      <c r="I19" s="33"/>
      <c r="J19" s="61">
        <f>206350+1097+5319</f>
        <v>212766</v>
      </c>
      <c r="K19" s="32">
        <f t="shared" si="0"/>
        <v>425532</v>
      </c>
      <c r="L19" s="62" t="s">
        <v>8</v>
      </c>
      <c r="M19" s="56"/>
      <c r="N19" s="3"/>
      <c r="O19" s="3"/>
      <c r="P19" s="3"/>
      <c r="Q19" s="3"/>
      <c r="R19" s="3"/>
      <c r="S19" s="3"/>
      <c r="T19" s="3"/>
      <c r="U19" s="3"/>
    </row>
    <row r="20" spans="1:21" ht="15" customHeight="1" x14ac:dyDescent="0.2">
      <c r="A20" s="57">
        <v>40367</v>
      </c>
      <c r="B20" s="58" t="s">
        <v>4</v>
      </c>
      <c r="C20" s="59" t="s">
        <v>82</v>
      </c>
      <c r="D20" s="60" t="s">
        <v>74</v>
      </c>
      <c r="E20" s="60" t="s">
        <v>12</v>
      </c>
      <c r="F20" s="32"/>
      <c r="G20" s="33"/>
      <c r="H20" s="32"/>
      <c r="I20" s="33"/>
      <c r="J20" s="61">
        <v>-212766</v>
      </c>
      <c r="K20" s="32">
        <f t="shared" si="0"/>
        <v>212766</v>
      </c>
      <c r="L20" s="19"/>
      <c r="M20" s="56"/>
      <c r="N20" s="3"/>
      <c r="O20" s="3"/>
      <c r="P20" s="3"/>
      <c r="Q20" s="3"/>
      <c r="R20" s="3"/>
      <c r="S20" s="3"/>
      <c r="T20" s="3"/>
      <c r="U20" s="3"/>
    </row>
    <row r="21" spans="1:21" ht="15" customHeight="1" x14ac:dyDescent="0.2">
      <c r="A21" s="57">
        <v>40368</v>
      </c>
      <c r="B21" s="58" t="s">
        <v>4</v>
      </c>
      <c r="C21" s="59" t="s">
        <v>82</v>
      </c>
      <c r="D21" s="60" t="s">
        <v>74</v>
      </c>
      <c r="E21" s="60" t="s">
        <v>12</v>
      </c>
      <c r="F21" s="32"/>
      <c r="G21" s="33"/>
      <c r="H21" s="32"/>
      <c r="I21" s="33"/>
      <c r="J21" s="61">
        <v>-212766</v>
      </c>
      <c r="K21" s="32">
        <f t="shared" si="0"/>
        <v>0</v>
      </c>
      <c r="L21" s="34"/>
      <c r="M21" s="56"/>
      <c r="N21" s="3"/>
      <c r="O21" s="3"/>
      <c r="P21" s="3"/>
      <c r="Q21" s="3"/>
      <c r="R21" s="3"/>
      <c r="S21" s="3"/>
      <c r="T21" s="3"/>
      <c r="U21" s="3"/>
    </row>
    <row r="22" spans="1:21" ht="15" customHeight="1" x14ac:dyDescent="0.2">
      <c r="A22" s="57">
        <v>40372</v>
      </c>
      <c r="B22" s="58" t="s">
        <v>4</v>
      </c>
      <c r="C22" s="59" t="s">
        <v>82</v>
      </c>
      <c r="D22" s="60" t="s">
        <v>74</v>
      </c>
      <c r="E22" s="60" t="s">
        <v>12</v>
      </c>
      <c r="F22" s="32"/>
      <c r="G22" s="33"/>
      <c r="H22" s="32"/>
      <c r="I22" s="33"/>
      <c r="J22" s="61">
        <v>-212766</v>
      </c>
      <c r="K22" s="32">
        <f t="shared" si="0"/>
        <v>-212766</v>
      </c>
      <c r="L22" s="34"/>
      <c r="M22" s="56"/>
      <c r="N22" s="3"/>
      <c r="O22" s="3"/>
      <c r="P22" s="3"/>
      <c r="Q22" s="3"/>
      <c r="R22" s="3"/>
      <c r="S22" s="3"/>
      <c r="T22" s="3"/>
      <c r="U22" s="3"/>
    </row>
    <row r="23" spans="1:21" ht="15" customHeight="1" x14ac:dyDescent="0.2">
      <c r="A23" s="57">
        <v>40375</v>
      </c>
      <c r="B23" s="58" t="s">
        <v>4</v>
      </c>
      <c r="C23" s="59" t="s">
        <v>82</v>
      </c>
      <c r="D23" s="60" t="s">
        <v>74</v>
      </c>
      <c r="E23" s="60" t="s">
        <v>12</v>
      </c>
      <c r="F23" s="32"/>
      <c r="G23" s="33"/>
      <c r="H23" s="32"/>
      <c r="I23" s="33"/>
      <c r="J23" s="61">
        <v>-691489.36239782022</v>
      </c>
      <c r="K23" s="32">
        <f t="shared" si="0"/>
        <v>-904255.36239782022</v>
      </c>
      <c r="L23" s="19"/>
      <c r="M23" s="56"/>
      <c r="N23" s="3"/>
      <c r="O23" s="3"/>
      <c r="P23" s="3"/>
      <c r="Q23" s="3"/>
      <c r="R23" s="3"/>
      <c r="S23" s="3"/>
      <c r="T23" s="3"/>
      <c r="U23" s="3"/>
    </row>
    <row r="24" spans="1:21" ht="15" customHeight="1" x14ac:dyDescent="0.2">
      <c r="A24" s="57">
        <v>40378</v>
      </c>
      <c r="B24" s="58" t="s">
        <v>4</v>
      </c>
      <c r="C24" s="59" t="s">
        <v>82</v>
      </c>
      <c r="D24" s="60" t="s">
        <v>74</v>
      </c>
      <c r="E24" s="60" t="s">
        <v>12</v>
      </c>
      <c r="F24" s="32"/>
      <c r="G24" s="33"/>
      <c r="H24" s="32"/>
      <c r="I24" s="33"/>
      <c r="J24" s="61">
        <v>-212766</v>
      </c>
      <c r="K24" s="32">
        <f t="shared" si="0"/>
        <v>-1117021.3623978202</v>
      </c>
      <c r="L24" s="19"/>
      <c r="M24" s="56"/>
      <c r="N24" s="3"/>
      <c r="O24" s="3"/>
      <c r="P24" s="3"/>
      <c r="Q24" s="3"/>
      <c r="R24" s="3"/>
      <c r="S24" s="3"/>
      <c r="T24" s="3"/>
      <c r="U24" s="3"/>
    </row>
    <row r="25" spans="1:21" ht="15" customHeight="1" x14ac:dyDescent="0.2">
      <c r="A25" s="57">
        <v>40379</v>
      </c>
      <c r="B25" s="58" t="s">
        <v>4</v>
      </c>
      <c r="C25" s="59" t="s">
        <v>5</v>
      </c>
      <c r="D25" s="60" t="s">
        <v>66</v>
      </c>
      <c r="E25" s="60" t="s">
        <v>7</v>
      </c>
      <c r="F25" s="32"/>
      <c r="G25" s="33"/>
      <c r="H25" s="32"/>
      <c r="I25" s="33"/>
      <c r="J25" s="61">
        <v>600000</v>
      </c>
      <c r="K25" s="32">
        <f t="shared" si="0"/>
        <v>-517021.36239782022</v>
      </c>
      <c r="L25" s="62" t="s">
        <v>8</v>
      </c>
      <c r="M25" s="56"/>
      <c r="N25" s="3"/>
      <c r="O25" s="3"/>
      <c r="P25" s="3"/>
      <c r="Q25" s="3"/>
      <c r="R25" s="3"/>
      <c r="S25" s="3"/>
      <c r="T25" s="3"/>
      <c r="U25" s="3"/>
    </row>
    <row r="26" spans="1:21" ht="15" customHeight="1" x14ac:dyDescent="0.2">
      <c r="A26" s="57">
        <v>40379</v>
      </c>
      <c r="B26" s="58" t="s">
        <v>4</v>
      </c>
      <c r="C26" s="59" t="s">
        <v>82</v>
      </c>
      <c r="D26" s="60" t="s">
        <v>74</v>
      </c>
      <c r="E26" s="60" t="s">
        <v>12</v>
      </c>
      <c r="F26" s="32"/>
      <c r="G26" s="33"/>
      <c r="H26" s="32"/>
      <c r="I26" s="33"/>
      <c r="J26" s="61">
        <v>-159574.4686648502</v>
      </c>
      <c r="K26" s="32">
        <f t="shared" si="0"/>
        <v>-676595.83106267045</v>
      </c>
      <c r="L26" s="34"/>
      <c r="M26" s="56"/>
      <c r="N26" s="3"/>
      <c r="O26" s="3"/>
      <c r="P26" s="3"/>
      <c r="Q26" s="3"/>
      <c r="R26" s="3"/>
      <c r="S26" s="3"/>
      <c r="T26" s="3"/>
      <c r="U26" s="3"/>
    </row>
    <row r="27" spans="1:21" ht="15" customHeight="1" x14ac:dyDescent="0.2">
      <c r="A27" s="57">
        <v>40380</v>
      </c>
      <c r="B27" s="58" t="s">
        <v>4</v>
      </c>
      <c r="C27" s="59" t="s">
        <v>5</v>
      </c>
      <c r="D27" s="60" t="s">
        <v>66</v>
      </c>
      <c r="E27" s="60" t="s">
        <v>7</v>
      </c>
      <c r="F27" s="32"/>
      <c r="G27" s="33"/>
      <c r="H27" s="32"/>
      <c r="I27" s="33"/>
      <c r="J27" s="61">
        <f>663153+18762-5319</f>
        <v>676596</v>
      </c>
      <c r="K27" s="32">
        <f t="shared" si="0"/>
        <v>0.16893732955213636</v>
      </c>
      <c r="L27" s="62" t="s">
        <v>8</v>
      </c>
      <c r="M27" s="56"/>
      <c r="N27" s="3"/>
      <c r="O27" s="3"/>
      <c r="P27" s="3"/>
      <c r="Q27" s="3"/>
      <c r="R27" s="3"/>
      <c r="S27" s="3"/>
      <c r="T27" s="3"/>
      <c r="U27" s="3"/>
    </row>
    <row r="28" spans="1:21" ht="15" customHeight="1" x14ac:dyDescent="0.2">
      <c r="A28" s="57">
        <v>40386</v>
      </c>
      <c r="B28" s="58" t="s">
        <v>4</v>
      </c>
      <c r="C28" s="59" t="s">
        <v>82</v>
      </c>
      <c r="D28" s="60" t="s">
        <v>74</v>
      </c>
      <c r="E28" s="60" t="s">
        <v>12</v>
      </c>
      <c r="F28" s="32"/>
      <c r="G28" s="33"/>
      <c r="H28" s="32"/>
      <c r="I28" s="33"/>
      <c r="J28" s="61">
        <v>-265957</v>
      </c>
      <c r="K28" s="32">
        <f t="shared" si="0"/>
        <v>-265956.83106267045</v>
      </c>
      <c r="L28" s="34"/>
      <c r="M28" s="56"/>
      <c r="N28" s="3"/>
      <c r="O28" s="3"/>
      <c r="P28" s="3"/>
      <c r="Q28" s="3"/>
      <c r="R28" s="3"/>
      <c r="S28" s="3"/>
      <c r="T28" s="3"/>
      <c r="U28" s="3"/>
    </row>
    <row r="29" spans="1:21" ht="15" customHeight="1" x14ac:dyDescent="0.2">
      <c r="A29" s="52">
        <v>40387</v>
      </c>
      <c r="B29" s="53" t="s">
        <v>83</v>
      </c>
      <c r="C29" s="53" t="s">
        <v>84</v>
      </c>
      <c r="D29" s="53" t="s">
        <v>11</v>
      </c>
      <c r="E29" s="53" t="s">
        <v>15</v>
      </c>
      <c r="F29" s="54"/>
      <c r="G29" s="55"/>
      <c r="H29" s="54"/>
      <c r="I29" s="55"/>
      <c r="J29" s="54">
        <v>2400000</v>
      </c>
      <c r="K29" s="53" t="s">
        <v>64</v>
      </c>
      <c r="L29" s="62" t="s">
        <v>8</v>
      </c>
      <c r="M29" s="56"/>
      <c r="N29" s="3"/>
      <c r="O29" s="3"/>
      <c r="P29" s="3"/>
      <c r="Q29" s="3"/>
      <c r="R29" s="3"/>
      <c r="S29" s="3"/>
      <c r="T29" s="3"/>
      <c r="U29" s="3"/>
    </row>
    <row r="30" spans="1:21" ht="15" customHeight="1" x14ac:dyDescent="0.2">
      <c r="A30" s="52">
        <v>40387</v>
      </c>
      <c r="B30" s="53" t="s">
        <v>85</v>
      </c>
      <c r="C30" s="53" t="s">
        <v>86</v>
      </c>
      <c r="D30" s="53" t="s">
        <v>11</v>
      </c>
      <c r="E30" s="53" t="s">
        <v>15</v>
      </c>
      <c r="F30" s="54"/>
      <c r="G30" s="55"/>
      <c r="H30" s="54">
        <v>50000000</v>
      </c>
      <c r="I30" s="55">
        <f>M30</f>
        <v>46.7</v>
      </c>
      <c r="J30" s="54">
        <v>1063830</v>
      </c>
      <c r="K30" s="53" t="s">
        <v>64</v>
      </c>
      <c r="L30" s="62" t="s">
        <v>8</v>
      </c>
      <c r="M30" s="56">
        <v>46.7</v>
      </c>
      <c r="N30" s="3"/>
      <c r="O30" s="3"/>
      <c r="P30" s="3"/>
      <c r="Q30" s="3"/>
      <c r="R30" s="3"/>
      <c r="S30" s="3"/>
      <c r="T30" s="3"/>
      <c r="U30" s="3"/>
    </row>
    <row r="31" spans="1:21" ht="15" customHeight="1" x14ac:dyDescent="0.2">
      <c r="A31" s="63">
        <v>40387</v>
      </c>
      <c r="B31" s="58" t="s">
        <v>4</v>
      </c>
      <c r="C31" s="59" t="s">
        <v>5</v>
      </c>
      <c r="D31" s="60" t="s">
        <v>66</v>
      </c>
      <c r="E31" s="60" t="s">
        <v>7</v>
      </c>
      <c r="F31" s="32"/>
      <c r="G31" s="33"/>
      <c r="H31" s="32"/>
      <c r="I31" s="33"/>
      <c r="J31" s="61">
        <f>263713+2244</f>
        <v>265957</v>
      </c>
      <c r="K31" s="32">
        <f>K28+J31</f>
        <v>0.16893732955213636</v>
      </c>
      <c r="L31" s="62" t="s">
        <v>8</v>
      </c>
      <c r="M31" s="56"/>
      <c r="N31" s="3"/>
      <c r="O31" s="3"/>
      <c r="P31" s="3"/>
      <c r="Q31" s="3"/>
      <c r="R31" s="3"/>
      <c r="S31" s="3"/>
      <c r="T31" s="3"/>
      <c r="U31" s="3"/>
    </row>
    <row r="32" spans="1:21" ht="15" customHeight="1" x14ac:dyDescent="0.2">
      <c r="A32" s="63">
        <v>40387</v>
      </c>
      <c r="B32" s="58" t="s">
        <v>4</v>
      </c>
      <c r="C32" s="59" t="s">
        <v>82</v>
      </c>
      <c r="D32" s="60" t="s">
        <v>74</v>
      </c>
      <c r="E32" s="60" t="s">
        <v>12</v>
      </c>
      <c r="F32" s="32"/>
      <c r="G32" s="33"/>
      <c r="H32" s="32"/>
      <c r="I32" s="33"/>
      <c r="J32" s="61">
        <v>-265957</v>
      </c>
      <c r="K32" s="32">
        <f>K31+J32</f>
        <v>-265956.83106267045</v>
      </c>
      <c r="L32" s="34"/>
      <c r="M32" s="56"/>
      <c r="N32" s="3"/>
      <c r="O32" s="3"/>
      <c r="P32" s="3"/>
      <c r="Q32" s="3"/>
      <c r="R32" s="3"/>
      <c r="S32" s="3"/>
      <c r="T32" s="3"/>
      <c r="U32" s="3"/>
    </row>
    <row r="33" spans="1:21" ht="15" customHeight="1" x14ac:dyDescent="0.2">
      <c r="A33" s="52">
        <v>40388</v>
      </c>
      <c r="B33" s="53" t="s">
        <v>87</v>
      </c>
      <c r="C33" s="64" t="s">
        <v>5</v>
      </c>
      <c r="D33" s="53" t="s">
        <v>11</v>
      </c>
      <c r="E33" s="53" t="s">
        <v>7</v>
      </c>
      <c r="F33" s="54"/>
      <c r="G33" s="55"/>
      <c r="H33" s="54"/>
      <c r="I33" s="55"/>
      <c r="J33" s="54">
        <v>5000000</v>
      </c>
      <c r="K33" s="53" t="s">
        <v>64</v>
      </c>
      <c r="L33" s="62" t="s">
        <v>8</v>
      </c>
      <c r="M33" s="56"/>
      <c r="N33" s="3"/>
      <c r="O33" s="3"/>
      <c r="P33" s="3"/>
      <c r="Q33" s="3"/>
      <c r="R33" s="3"/>
      <c r="S33" s="3"/>
      <c r="T33" s="3"/>
      <c r="U33" s="3"/>
    </row>
    <row r="34" spans="1:21" ht="15" customHeight="1" x14ac:dyDescent="0.2">
      <c r="A34" s="63">
        <v>40389</v>
      </c>
      <c r="B34" s="58" t="s">
        <v>4</v>
      </c>
      <c r="C34" s="59" t="s">
        <v>82</v>
      </c>
      <c r="D34" s="60" t="s">
        <v>74</v>
      </c>
      <c r="E34" s="60" t="s">
        <v>12</v>
      </c>
      <c r="F34" s="32"/>
      <c r="G34" s="33"/>
      <c r="H34" s="32"/>
      <c r="I34" s="33"/>
      <c r="J34" s="61">
        <v>-319148.93732970027</v>
      </c>
      <c r="K34" s="32">
        <f>K32+J34</f>
        <v>-585105.76839237078</v>
      </c>
      <c r="L34" s="34"/>
      <c r="M34" s="56"/>
      <c r="N34" s="3"/>
      <c r="O34" s="3"/>
      <c r="P34" s="3"/>
      <c r="Q34" s="3"/>
      <c r="R34" s="3"/>
      <c r="S34" s="3"/>
      <c r="T34" s="3"/>
      <c r="U34" s="3"/>
    </row>
    <row r="35" spans="1:21" ht="15" customHeight="1" x14ac:dyDescent="0.2">
      <c r="A35" s="63">
        <v>40392</v>
      </c>
      <c r="B35" s="58" t="s">
        <v>4</v>
      </c>
      <c r="C35" s="59" t="s">
        <v>5</v>
      </c>
      <c r="D35" s="60" t="s">
        <v>66</v>
      </c>
      <c r="E35" s="60" t="s">
        <v>7</v>
      </c>
      <c r="F35" s="32"/>
      <c r="G35" s="33"/>
      <c r="H35" s="32"/>
      <c r="I35" s="33"/>
      <c r="J35" s="61">
        <f>264550+1407</f>
        <v>265957</v>
      </c>
      <c r="K35" s="32">
        <f>K34+J35</f>
        <v>-319148.76839237078</v>
      </c>
      <c r="L35" s="62" t="s">
        <v>8</v>
      </c>
      <c r="M35" s="65">
        <f>1500/J35</f>
        <v>5.6400094752159183E-3</v>
      </c>
      <c r="N35" s="3"/>
      <c r="O35" s="3"/>
      <c r="P35" s="3"/>
      <c r="Q35" s="3"/>
      <c r="R35" s="3"/>
      <c r="S35" s="3"/>
      <c r="T35" s="3"/>
      <c r="U35" s="3"/>
    </row>
    <row r="36" spans="1:21" ht="15" customHeight="1" x14ac:dyDescent="0.2">
      <c r="A36" s="63">
        <v>40392</v>
      </c>
      <c r="B36" s="58" t="s">
        <v>4</v>
      </c>
      <c r="C36" s="59" t="s">
        <v>82</v>
      </c>
      <c r="D36" s="60" t="s">
        <v>74</v>
      </c>
      <c r="E36" s="60" t="s">
        <v>12</v>
      </c>
      <c r="F36" s="32"/>
      <c r="G36" s="33"/>
      <c r="H36" s="32"/>
      <c r="I36" s="33"/>
      <c r="J36" s="61">
        <v>-478723.40326975472</v>
      </c>
      <c r="K36" s="32">
        <f>K35+J36</f>
        <v>-797872.1716621255</v>
      </c>
      <c r="L36" s="19"/>
      <c r="M36" s="56"/>
      <c r="N36" s="3"/>
      <c r="O36" s="3"/>
      <c r="P36" s="3"/>
      <c r="Q36" s="3"/>
      <c r="R36" s="3"/>
      <c r="S36" s="3"/>
      <c r="T36" s="3"/>
      <c r="U36" s="3"/>
    </row>
    <row r="37" spans="1:21" ht="15" customHeight="1" x14ac:dyDescent="0.2">
      <c r="A37" s="66">
        <v>40394</v>
      </c>
      <c r="B37" s="67" t="s">
        <v>88</v>
      </c>
      <c r="C37" s="67" t="s">
        <v>21</v>
      </c>
      <c r="D37" s="67" t="s">
        <v>89</v>
      </c>
      <c r="E37" s="67" t="s">
        <v>12</v>
      </c>
      <c r="F37" s="20"/>
      <c r="G37" s="37"/>
      <c r="H37" s="20">
        <v>308000</v>
      </c>
      <c r="I37" s="37">
        <f>M37</f>
        <v>46.06</v>
      </c>
      <c r="J37" s="68">
        <f>H37/I37</f>
        <v>6686.9300911854098</v>
      </c>
      <c r="K37" s="32">
        <f>K36+J37</f>
        <v>-791185.24157094012</v>
      </c>
      <c r="L37" s="19"/>
      <c r="M37" s="56">
        <v>46.06</v>
      </c>
      <c r="N37" s="3"/>
      <c r="O37" s="3"/>
      <c r="P37" s="3"/>
      <c r="Q37" s="3"/>
      <c r="R37" s="3"/>
      <c r="S37" s="3"/>
      <c r="T37" s="3"/>
      <c r="U37" s="3"/>
    </row>
    <row r="38" spans="1:21" ht="15" customHeight="1" x14ac:dyDescent="0.2">
      <c r="A38" s="69">
        <v>40394</v>
      </c>
      <c r="B38" s="25" t="s">
        <v>88</v>
      </c>
      <c r="C38" s="25" t="s">
        <v>21</v>
      </c>
      <c r="D38" s="25" t="s">
        <v>89</v>
      </c>
      <c r="E38" s="25" t="s">
        <v>12</v>
      </c>
      <c r="F38" s="16"/>
      <c r="G38" s="27"/>
      <c r="H38" s="16">
        <v>400000</v>
      </c>
      <c r="I38" s="27">
        <f>M38</f>
        <v>46.06</v>
      </c>
      <c r="J38" s="70">
        <f>H38/I38</f>
        <v>8684.3247937472861</v>
      </c>
      <c r="K38" s="32">
        <f>K37+J38</f>
        <v>-782500.91677719285</v>
      </c>
      <c r="L38" s="19"/>
      <c r="M38" s="56">
        <v>46.06</v>
      </c>
      <c r="N38" s="3"/>
      <c r="O38" s="3"/>
      <c r="P38" s="3"/>
      <c r="Q38" s="3"/>
      <c r="R38" s="3"/>
      <c r="S38" s="3"/>
      <c r="T38" s="3"/>
      <c r="U38" s="3"/>
    </row>
    <row r="39" spans="1:21" ht="15" customHeight="1" x14ac:dyDescent="0.2">
      <c r="A39" s="63">
        <v>40395</v>
      </c>
      <c r="B39" s="58" t="s">
        <v>4</v>
      </c>
      <c r="C39" s="59" t="s">
        <v>5</v>
      </c>
      <c r="D39" s="60" t="s">
        <v>66</v>
      </c>
      <c r="E39" s="60" t="s">
        <v>7</v>
      </c>
      <c r="F39" s="32"/>
      <c r="G39" s="33"/>
      <c r="H39" s="32"/>
      <c r="I39" s="33"/>
      <c r="J39" s="61">
        <v>797872.34059945506</v>
      </c>
      <c r="K39" s="32">
        <f>K38+J39</f>
        <v>15371.423822262208</v>
      </c>
      <c r="L39" s="62" t="s">
        <v>8</v>
      </c>
      <c r="M39" s="56"/>
      <c r="N39" s="3"/>
      <c r="O39" s="3"/>
      <c r="P39" s="3"/>
      <c r="Q39" s="3"/>
      <c r="R39" s="3"/>
      <c r="S39" s="3"/>
      <c r="T39" s="3"/>
      <c r="U39" s="3"/>
    </row>
    <row r="40" spans="1:21" ht="15" customHeight="1" x14ac:dyDescent="0.2">
      <c r="A40" s="52">
        <v>40408</v>
      </c>
      <c r="B40" s="53" t="s">
        <v>83</v>
      </c>
      <c r="C40" s="53" t="s">
        <v>90</v>
      </c>
      <c r="D40" s="53" t="s">
        <v>11</v>
      </c>
      <c r="E40" s="53" t="s">
        <v>15</v>
      </c>
      <c r="F40" s="54"/>
      <c r="G40" s="55"/>
      <c r="H40" s="54"/>
      <c r="I40" s="55"/>
      <c r="J40" s="54">
        <v>2034000</v>
      </c>
      <c r="K40" s="53" t="s">
        <v>64</v>
      </c>
      <c r="L40" s="62" t="s">
        <v>8</v>
      </c>
      <c r="M40" s="56"/>
      <c r="N40" s="3"/>
      <c r="O40" s="3"/>
      <c r="P40" s="3"/>
      <c r="Q40" s="3"/>
      <c r="R40" s="3"/>
      <c r="S40" s="3"/>
      <c r="T40" s="3"/>
      <c r="U40" s="3"/>
    </row>
    <row r="41" spans="1:21" ht="15" customHeight="1" x14ac:dyDescent="0.2">
      <c r="A41" s="71">
        <v>40520</v>
      </c>
      <c r="B41" s="72" t="s">
        <v>91</v>
      </c>
      <c r="C41" s="72" t="s">
        <v>92</v>
      </c>
      <c r="D41" s="72" t="s">
        <v>11</v>
      </c>
      <c r="E41" s="72" t="s">
        <v>12</v>
      </c>
      <c r="F41" s="73"/>
      <c r="G41" s="74"/>
      <c r="H41" s="73">
        <v>50000000</v>
      </c>
      <c r="I41" s="74">
        <f>M41</f>
        <v>45.079000000000001</v>
      </c>
      <c r="J41" s="73">
        <f>H41/I41</f>
        <v>1109163.9122429513</v>
      </c>
      <c r="K41" s="73">
        <f>K39+J41</f>
        <v>1124535.3360652137</v>
      </c>
      <c r="L41" s="62" t="s">
        <v>8</v>
      </c>
      <c r="M41" s="56">
        <v>45.079000000000001</v>
      </c>
      <c r="N41" s="3"/>
      <c r="O41" s="3"/>
      <c r="P41" s="3"/>
      <c r="Q41" s="3"/>
      <c r="R41" s="3"/>
      <c r="S41" s="3"/>
      <c r="T41" s="3"/>
      <c r="U41" s="3"/>
    </row>
    <row r="42" spans="1:21" ht="15" customHeight="1" x14ac:dyDescent="0.2">
      <c r="A42" s="71">
        <v>40568</v>
      </c>
      <c r="B42" s="72" t="s">
        <v>9</v>
      </c>
      <c r="C42" s="72" t="s">
        <v>92</v>
      </c>
      <c r="D42" s="72" t="s">
        <v>11</v>
      </c>
      <c r="E42" s="72" t="s">
        <v>12</v>
      </c>
      <c r="F42" s="73"/>
      <c r="G42" s="74"/>
      <c r="H42" s="73">
        <v>50000000</v>
      </c>
      <c r="I42" s="74">
        <f>M42</f>
        <v>45.71</v>
      </c>
      <c r="J42" s="73">
        <f>H42/I42</f>
        <v>1093852.5486764384</v>
      </c>
      <c r="K42" s="73">
        <f t="shared" ref="K42:K63" si="1">K41+J42</f>
        <v>2218387.8847416518</v>
      </c>
      <c r="L42" s="62" t="s">
        <v>8</v>
      </c>
      <c r="M42" s="56">
        <v>45.71</v>
      </c>
      <c r="N42" s="3"/>
      <c r="O42" s="3"/>
      <c r="P42" s="3"/>
      <c r="Q42" s="3"/>
      <c r="R42" s="3"/>
      <c r="S42" s="3"/>
      <c r="T42" s="3"/>
      <c r="U42" s="3"/>
    </row>
    <row r="43" spans="1:21" ht="15" customHeight="1" x14ac:dyDescent="0.2">
      <c r="A43" s="71">
        <v>40571</v>
      </c>
      <c r="B43" s="72" t="s">
        <v>20</v>
      </c>
      <c r="C43" s="72" t="s">
        <v>92</v>
      </c>
      <c r="D43" s="72" t="s">
        <v>93</v>
      </c>
      <c r="E43" s="72" t="s">
        <v>12</v>
      </c>
      <c r="F43" s="73"/>
      <c r="G43" s="74"/>
      <c r="H43" s="73">
        <v>-50000000</v>
      </c>
      <c r="I43" s="74">
        <f>M43</f>
        <v>45.924999999999997</v>
      </c>
      <c r="J43" s="73">
        <f>H43/I43</f>
        <v>-1088731.6276537834</v>
      </c>
      <c r="K43" s="73">
        <f t="shared" si="1"/>
        <v>1129656.2570878684</v>
      </c>
      <c r="L43" s="19"/>
      <c r="M43" s="56">
        <v>45.924999999999997</v>
      </c>
      <c r="N43" s="3"/>
      <c r="O43" s="3"/>
      <c r="P43" s="3"/>
      <c r="Q43" s="3"/>
      <c r="R43" s="3"/>
      <c r="S43" s="3"/>
      <c r="T43" s="3"/>
      <c r="U43" s="3"/>
    </row>
    <row r="44" spans="1:21" ht="15" customHeight="1" x14ac:dyDescent="0.2">
      <c r="A44" s="71">
        <v>40576</v>
      </c>
      <c r="B44" s="72" t="s">
        <v>20</v>
      </c>
      <c r="C44" s="72" t="s">
        <v>21</v>
      </c>
      <c r="D44" s="72" t="s">
        <v>93</v>
      </c>
      <c r="E44" s="72" t="s">
        <v>12</v>
      </c>
      <c r="F44" s="75"/>
      <c r="G44" s="74"/>
      <c r="H44" s="73">
        <v>-50000000</v>
      </c>
      <c r="I44" s="74">
        <v>45.57</v>
      </c>
      <c r="J44" s="73">
        <f>H44/I44</f>
        <v>-1097213.078779899</v>
      </c>
      <c r="K44" s="73">
        <f t="shared" si="1"/>
        <v>32443.178307969356</v>
      </c>
      <c r="L44" s="19"/>
      <c r="M44" s="56"/>
      <c r="N44" s="3"/>
      <c r="O44" s="3"/>
      <c r="P44" s="3"/>
      <c r="Q44" s="3"/>
      <c r="R44" s="3"/>
      <c r="S44" s="3"/>
      <c r="T44" s="3"/>
      <c r="U44" s="3"/>
    </row>
    <row r="45" spans="1:21" ht="15" customHeight="1" x14ac:dyDescent="0.2">
      <c r="A45" s="71">
        <v>40577</v>
      </c>
      <c r="B45" s="72" t="s">
        <v>4</v>
      </c>
      <c r="C45" s="72" t="s">
        <v>94</v>
      </c>
      <c r="D45" s="72" t="s">
        <v>95</v>
      </c>
      <c r="E45" s="72" t="s">
        <v>15</v>
      </c>
      <c r="F45" s="73"/>
      <c r="G45" s="74"/>
      <c r="H45" s="73"/>
      <c r="I45" s="74"/>
      <c r="J45" s="73">
        <v>1079915</v>
      </c>
      <c r="K45" s="73">
        <f t="shared" si="1"/>
        <v>1112358.1783079694</v>
      </c>
      <c r="L45" s="19"/>
      <c r="M45" s="56"/>
      <c r="N45" s="3"/>
      <c r="O45" s="3"/>
      <c r="P45" s="3"/>
      <c r="Q45" s="3"/>
      <c r="R45" s="3"/>
      <c r="S45" s="3"/>
      <c r="T45" s="3"/>
      <c r="U45" s="3"/>
    </row>
    <row r="46" spans="1:21" ht="15" customHeight="1" x14ac:dyDescent="0.2">
      <c r="A46" s="71">
        <v>40585</v>
      </c>
      <c r="B46" s="72" t="s">
        <v>20</v>
      </c>
      <c r="C46" s="72" t="s">
        <v>21</v>
      </c>
      <c r="D46" s="72" t="s">
        <v>93</v>
      </c>
      <c r="E46" s="72" t="s">
        <v>12</v>
      </c>
      <c r="F46" s="75"/>
      <c r="G46" s="74"/>
      <c r="H46" s="73">
        <v>-44000000</v>
      </c>
      <c r="I46" s="74">
        <v>45.677</v>
      </c>
      <c r="J46" s="73">
        <f>H4:H46/I46</f>
        <v>-963285.67988265434</v>
      </c>
      <c r="K46" s="73">
        <f t="shared" si="1"/>
        <v>149072.49842531502</v>
      </c>
      <c r="L46" s="19"/>
      <c r="M46" s="56"/>
      <c r="N46" s="3"/>
      <c r="O46" s="3"/>
      <c r="P46" s="3"/>
      <c r="Q46" s="3"/>
      <c r="R46" s="3"/>
      <c r="S46" s="3"/>
      <c r="T46" s="3"/>
      <c r="U46" s="3"/>
    </row>
    <row r="47" spans="1:21" ht="15" customHeight="1" x14ac:dyDescent="0.2">
      <c r="A47" s="71">
        <v>40586</v>
      </c>
      <c r="B47" s="72" t="s">
        <v>4</v>
      </c>
      <c r="C47" s="72" t="s">
        <v>21</v>
      </c>
      <c r="D47" s="72" t="s">
        <v>96</v>
      </c>
      <c r="E47" s="72" t="s">
        <v>7</v>
      </c>
      <c r="F47" s="73"/>
      <c r="G47" s="74"/>
      <c r="H47" s="73"/>
      <c r="I47" s="74"/>
      <c r="J47" s="73">
        <v>946237</v>
      </c>
      <c r="K47" s="73">
        <f t="shared" si="1"/>
        <v>1095309.4984253151</v>
      </c>
      <c r="L47" s="62" t="s">
        <v>8</v>
      </c>
      <c r="M47" s="56"/>
      <c r="N47" s="3"/>
      <c r="O47" s="3"/>
      <c r="P47" s="3"/>
      <c r="Q47" s="3"/>
      <c r="R47" s="3"/>
      <c r="S47" s="3"/>
      <c r="T47" s="3"/>
      <c r="U47" s="3"/>
    </row>
    <row r="48" spans="1:21" ht="15" customHeight="1" x14ac:dyDescent="0.2">
      <c r="A48" s="76">
        <v>40589</v>
      </c>
      <c r="B48" s="77" t="s">
        <v>91</v>
      </c>
      <c r="C48" s="77" t="s">
        <v>92</v>
      </c>
      <c r="D48" s="77" t="s">
        <v>11</v>
      </c>
      <c r="E48" s="77" t="s">
        <v>12</v>
      </c>
      <c r="F48" s="24"/>
      <c r="G48" s="78"/>
      <c r="H48" s="24">
        <v>25000000</v>
      </c>
      <c r="I48" s="78">
        <f>M48</f>
        <v>45.435000000000002</v>
      </c>
      <c r="J48" s="79">
        <f>H48/I48</f>
        <v>550236.60173874767</v>
      </c>
      <c r="K48" s="73">
        <f t="shared" si="1"/>
        <v>1645546.1001640628</v>
      </c>
      <c r="L48" s="62" t="s">
        <v>8</v>
      </c>
      <c r="M48" s="56">
        <v>45.435000000000002</v>
      </c>
      <c r="N48" s="3"/>
      <c r="O48" s="3"/>
      <c r="P48" s="3"/>
      <c r="Q48" s="3"/>
      <c r="R48" s="3"/>
      <c r="S48" s="3"/>
      <c r="T48" s="3"/>
      <c r="U48" s="3"/>
    </row>
    <row r="49" spans="1:21" ht="15" customHeight="1" x14ac:dyDescent="0.2">
      <c r="A49" s="71">
        <v>40596</v>
      </c>
      <c r="B49" s="72" t="s">
        <v>88</v>
      </c>
      <c r="C49" s="72" t="s">
        <v>21</v>
      </c>
      <c r="D49" s="72" t="s">
        <v>93</v>
      </c>
      <c r="E49" s="72" t="s">
        <v>12</v>
      </c>
      <c r="F49" s="73"/>
      <c r="G49" s="74"/>
      <c r="H49" s="73">
        <v>-50000000</v>
      </c>
      <c r="I49" s="74">
        <f>M49</f>
        <v>45.26</v>
      </c>
      <c r="J49" s="73">
        <f>H49/I49</f>
        <v>-1104728.2368537341</v>
      </c>
      <c r="K49" s="73">
        <f t="shared" si="1"/>
        <v>540817.86331032868</v>
      </c>
      <c r="L49" s="19"/>
      <c r="M49" s="56">
        <v>45.26</v>
      </c>
      <c r="N49" s="3"/>
      <c r="O49" s="3"/>
      <c r="P49" s="3"/>
      <c r="Q49" s="3"/>
      <c r="R49" s="3"/>
      <c r="S49" s="3"/>
      <c r="T49" s="3"/>
      <c r="U49" s="3"/>
    </row>
    <row r="50" spans="1:21" ht="15" customHeight="1" x14ac:dyDescent="0.2">
      <c r="A50" s="66">
        <v>40602</v>
      </c>
      <c r="B50" s="67" t="s">
        <v>91</v>
      </c>
      <c r="C50" s="67" t="s">
        <v>92</v>
      </c>
      <c r="D50" s="67" t="s">
        <v>11</v>
      </c>
      <c r="E50" s="67" t="s">
        <v>12</v>
      </c>
      <c r="F50" s="20"/>
      <c r="G50" s="37"/>
      <c r="H50" s="20">
        <v>70000000</v>
      </c>
      <c r="I50" s="37">
        <f>M50</f>
        <v>45.18</v>
      </c>
      <c r="J50" s="68">
        <f>H50/I50</f>
        <v>1549358.1230633024</v>
      </c>
      <c r="K50" s="73">
        <f t="shared" si="1"/>
        <v>2090175.9863736311</v>
      </c>
      <c r="L50" s="62" t="s">
        <v>8</v>
      </c>
      <c r="M50" s="56">
        <v>45.18</v>
      </c>
      <c r="N50" s="3"/>
      <c r="O50" s="3"/>
      <c r="P50" s="3"/>
      <c r="Q50" s="3"/>
      <c r="R50" s="3"/>
      <c r="S50" s="3"/>
      <c r="T50" s="3"/>
      <c r="U50" s="3"/>
    </row>
    <row r="51" spans="1:21" ht="15" customHeight="1" x14ac:dyDescent="0.2">
      <c r="A51" s="7">
        <v>40603</v>
      </c>
      <c r="B51" s="8" t="s">
        <v>97</v>
      </c>
      <c r="C51" s="8" t="s">
        <v>98</v>
      </c>
      <c r="D51" s="8" t="s">
        <v>11</v>
      </c>
      <c r="E51" s="8" t="s">
        <v>99</v>
      </c>
      <c r="F51" s="9"/>
      <c r="G51" s="10"/>
      <c r="H51" s="9"/>
      <c r="I51" s="10"/>
      <c r="J51" s="17">
        <v>-2000000</v>
      </c>
      <c r="K51" s="73">
        <f t="shared" si="1"/>
        <v>90175.986373631051</v>
      </c>
      <c r="L51" s="19"/>
      <c r="M51" s="56"/>
      <c r="N51" s="3"/>
      <c r="O51" s="3"/>
      <c r="P51" s="3"/>
      <c r="Q51" s="3"/>
      <c r="R51" s="3"/>
      <c r="S51" s="3"/>
      <c r="T51" s="3"/>
      <c r="U51" s="3"/>
    </row>
    <row r="52" spans="1:21" ht="15" customHeight="1" x14ac:dyDescent="0.2">
      <c r="A52" s="7">
        <v>40605</v>
      </c>
      <c r="B52" s="8" t="s">
        <v>97</v>
      </c>
      <c r="C52" s="8" t="s">
        <v>98</v>
      </c>
      <c r="D52" s="8" t="s">
        <v>11</v>
      </c>
      <c r="E52" s="8" t="s">
        <v>99</v>
      </c>
      <c r="F52" s="9"/>
      <c r="G52" s="10"/>
      <c r="H52" s="9"/>
      <c r="I52" s="10"/>
      <c r="J52" s="17">
        <v>-1500000</v>
      </c>
      <c r="K52" s="73">
        <f t="shared" si="1"/>
        <v>-1409824.0136263689</v>
      </c>
      <c r="L52" s="19"/>
      <c r="M52" s="56"/>
      <c r="N52" s="3"/>
      <c r="O52" s="3"/>
      <c r="P52" s="3"/>
      <c r="Q52" s="3"/>
      <c r="R52" s="3"/>
      <c r="S52" s="3"/>
      <c r="T52" s="3"/>
      <c r="U52" s="3"/>
    </row>
    <row r="53" spans="1:21" ht="15" customHeight="1" x14ac:dyDescent="0.2">
      <c r="A53" s="7">
        <v>40607</v>
      </c>
      <c r="B53" s="8" t="s">
        <v>97</v>
      </c>
      <c r="C53" s="8" t="s">
        <v>98</v>
      </c>
      <c r="D53" s="8" t="s">
        <v>100</v>
      </c>
      <c r="E53" s="8" t="s">
        <v>99</v>
      </c>
      <c r="F53" s="9"/>
      <c r="G53" s="10"/>
      <c r="H53" s="9"/>
      <c r="I53" s="10"/>
      <c r="J53" s="17">
        <v>1454037</v>
      </c>
      <c r="K53" s="73">
        <f t="shared" si="1"/>
        <v>44212.986373631051</v>
      </c>
      <c r="L53" s="19"/>
      <c r="M53" s="56"/>
      <c r="N53" s="3"/>
      <c r="O53" s="3"/>
      <c r="P53" s="3"/>
      <c r="Q53" s="3"/>
      <c r="R53" s="3"/>
      <c r="S53" s="3"/>
      <c r="T53" s="3"/>
      <c r="U53" s="3"/>
    </row>
    <row r="54" spans="1:21" ht="15" customHeight="1" x14ac:dyDescent="0.2">
      <c r="A54" s="7">
        <v>40610</v>
      </c>
      <c r="B54" s="8" t="s">
        <v>32</v>
      </c>
      <c r="C54" s="8" t="s">
        <v>33</v>
      </c>
      <c r="D54" s="8" t="s">
        <v>11</v>
      </c>
      <c r="E54" s="8" t="s">
        <v>15</v>
      </c>
      <c r="F54" s="9">
        <v>2405500</v>
      </c>
      <c r="G54" s="10">
        <v>6.875</v>
      </c>
      <c r="H54" s="3"/>
      <c r="I54" s="10"/>
      <c r="J54" s="17">
        <f>F54/G54</f>
        <v>349890.90909090912</v>
      </c>
      <c r="K54" s="73">
        <f t="shared" si="1"/>
        <v>394103.89546454017</v>
      </c>
      <c r="L54" s="62" t="s">
        <v>8</v>
      </c>
      <c r="M54" s="56">
        <v>6.89</v>
      </c>
      <c r="N54" s="3"/>
      <c r="O54" s="3"/>
      <c r="P54" s="3"/>
      <c r="Q54" s="3"/>
      <c r="R54" s="3"/>
      <c r="S54" s="3"/>
      <c r="T54" s="3"/>
      <c r="U54" s="3"/>
    </row>
    <row r="55" spans="1:21" ht="15" customHeight="1" x14ac:dyDescent="0.2">
      <c r="A55" s="7">
        <v>40610</v>
      </c>
      <c r="B55" s="8" t="s">
        <v>32</v>
      </c>
      <c r="C55" s="8" t="s">
        <v>33</v>
      </c>
      <c r="D55" s="8" t="s">
        <v>11</v>
      </c>
      <c r="E55" s="8" t="s">
        <v>15</v>
      </c>
      <c r="F55" s="9">
        <v>2400000</v>
      </c>
      <c r="G55" s="10">
        <v>6.875</v>
      </c>
      <c r="H55" s="3"/>
      <c r="I55" s="10"/>
      <c r="J55" s="17">
        <f>F55/G55</f>
        <v>349090.90909090912</v>
      </c>
      <c r="K55" s="73">
        <f t="shared" si="1"/>
        <v>743194.80455544929</v>
      </c>
      <c r="L55" s="62" t="s">
        <v>8</v>
      </c>
      <c r="M55" s="56">
        <v>6.89</v>
      </c>
      <c r="N55" s="3"/>
      <c r="O55" s="3"/>
      <c r="P55" s="3"/>
      <c r="Q55" s="3"/>
      <c r="R55" s="3"/>
      <c r="S55" s="3"/>
      <c r="T55" s="3"/>
      <c r="U55" s="3"/>
    </row>
    <row r="56" spans="1:21" ht="15" customHeight="1" x14ac:dyDescent="0.2">
      <c r="A56" s="7">
        <v>40611</v>
      </c>
      <c r="B56" s="8" t="s">
        <v>32</v>
      </c>
      <c r="C56" s="8" t="s">
        <v>33</v>
      </c>
      <c r="D56" s="8" t="s">
        <v>11</v>
      </c>
      <c r="E56" s="8" t="s">
        <v>15</v>
      </c>
      <c r="F56" s="9">
        <v>2060228</v>
      </c>
      <c r="G56" s="10">
        <v>6.875</v>
      </c>
      <c r="H56" s="3"/>
      <c r="I56" s="10"/>
      <c r="J56" s="17">
        <f>F56/G56</f>
        <v>299669.52727272728</v>
      </c>
      <c r="K56" s="73">
        <f t="shared" si="1"/>
        <v>1042864.3318281765</v>
      </c>
      <c r="L56" s="62" t="s">
        <v>8</v>
      </c>
      <c r="M56" s="56">
        <v>6.87</v>
      </c>
      <c r="N56" s="3"/>
      <c r="O56" s="3"/>
      <c r="P56" s="3"/>
      <c r="Q56" s="3"/>
      <c r="R56" s="3"/>
      <c r="S56" s="3"/>
      <c r="T56" s="3"/>
      <c r="U56" s="3"/>
    </row>
    <row r="57" spans="1:21" ht="15" customHeight="1" x14ac:dyDescent="0.2">
      <c r="A57" s="7">
        <v>40612</v>
      </c>
      <c r="B57" s="8" t="s">
        <v>97</v>
      </c>
      <c r="C57" s="8" t="s">
        <v>98</v>
      </c>
      <c r="D57" s="8" t="s">
        <v>11</v>
      </c>
      <c r="E57" s="8" t="s">
        <v>99</v>
      </c>
      <c r="F57" s="9"/>
      <c r="G57" s="10"/>
      <c r="H57" s="3"/>
      <c r="I57" s="10"/>
      <c r="J57" s="17">
        <v>-2000000</v>
      </c>
      <c r="K57" s="73">
        <f t="shared" si="1"/>
        <v>-957135.66817182349</v>
      </c>
      <c r="L57" s="19"/>
      <c r="M57" s="56"/>
      <c r="N57" s="3"/>
      <c r="O57" s="3"/>
      <c r="P57" s="3"/>
      <c r="Q57" s="3"/>
      <c r="R57" s="3"/>
      <c r="S57" s="3"/>
      <c r="T57" s="3"/>
      <c r="U57" s="3"/>
    </row>
    <row r="58" spans="1:21" ht="15" customHeight="1" x14ac:dyDescent="0.2">
      <c r="A58" s="7">
        <v>40617</v>
      </c>
      <c r="B58" s="8" t="s">
        <v>32</v>
      </c>
      <c r="C58" s="8" t="s">
        <v>33</v>
      </c>
      <c r="D58" s="8" t="s">
        <v>11</v>
      </c>
      <c r="E58" s="8" t="s">
        <v>15</v>
      </c>
      <c r="F58" s="9">
        <v>3500000</v>
      </c>
      <c r="G58" s="10">
        <v>6.875</v>
      </c>
      <c r="H58" s="3"/>
      <c r="I58" s="3"/>
      <c r="J58" s="17">
        <f>F58/G58</f>
        <v>509090.90909090912</v>
      </c>
      <c r="K58" s="73">
        <f t="shared" si="1"/>
        <v>-448044.75908091437</v>
      </c>
      <c r="L58" s="62" t="s">
        <v>8</v>
      </c>
      <c r="M58" s="56">
        <v>6.97</v>
      </c>
      <c r="N58" s="3"/>
      <c r="O58" s="3"/>
      <c r="P58" s="3"/>
      <c r="Q58" s="3"/>
      <c r="R58" s="3"/>
      <c r="S58" s="3"/>
      <c r="T58" s="3"/>
      <c r="U58" s="3"/>
    </row>
    <row r="59" spans="1:21" ht="15" customHeight="1" x14ac:dyDescent="0.2">
      <c r="A59" s="7">
        <v>40617</v>
      </c>
      <c r="B59" s="8" t="s">
        <v>32</v>
      </c>
      <c r="C59" s="8" t="s">
        <v>33</v>
      </c>
      <c r="D59" s="8" t="s">
        <v>11</v>
      </c>
      <c r="E59" s="8" t="s">
        <v>15</v>
      </c>
      <c r="F59" s="9">
        <v>3381228</v>
      </c>
      <c r="G59" s="10">
        <v>6.875</v>
      </c>
      <c r="H59" s="3"/>
      <c r="I59" s="3"/>
      <c r="J59" s="17">
        <f>F59/G59</f>
        <v>491814.98181818181</v>
      </c>
      <c r="K59" s="73">
        <f t="shared" si="1"/>
        <v>43770.222737267439</v>
      </c>
      <c r="L59" s="62" t="s">
        <v>8</v>
      </c>
      <c r="M59" s="56">
        <v>6.97</v>
      </c>
      <c r="N59" s="3"/>
      <c r="O59" s="3"/>
      <c r="P59" s="3"/>
      <c r="Q59" s="3"/>
      <c r="R59" s="3"/>
      <c r="S59" s="3"/>
      <c r="T59" s="3"/>
      <c r="U59" s="3"/>
    </row>
    <row r="60" spans="1:21" ht="15" customHeight="1" x14ac:dyDescent="0.2">
      <c r="A60" s="7">
        <v>40625</v>
      </c>
      <c r="B60" s="8" t="s">
        <v>32</v>
      </c>
      <c r="C60" s="8" t="s">
        <v>33</v>
      </c>
      <c r="D60" s="8" t="s">
        <v>11</v>
      </c>
      <c r="E60" s="8" t="s">
        <v>15</v>
      </c>
      <c r="F60" s="9">
        <v>3500000</v>
      </c>
      <c r="G60" s="10">
        <v>6.875</v>
      </c>
      <c r="H60" s="3"/>
      <c r="I60" s="3"/>
      <c r="J60" s="17">
        <f>F60/G60</f>
        <v>509090.90909090912</v>
      </c>
      <c r="K60" s="73">
        <f t="shared" si="1"/>
        <v>552861.13182817656</v>
      </c>
      <c r="L60" s="62" t="s">
        <v>8</v>
      </c>
      <c r="M60" s="56">
        <v>6.94</v>
      </c>
      <c r="N60" s="3"/>
      <c r="O60" s="3"/>
      <c r="P60" s="3"/>
      <c r="Q60" s="3"/>
      <c r="R60" s="3"/>
      <c r="S60" s="3"/>
      <c r="T60" s="3"/>
      <c r="U60" s="3"/>
    </row>
    <row r="61" spans="1:21" ht="15" customHeight="1" x14ac:dyDescent="0.2">
      <c r="A61" s="7">
        <v>40625</v>
      </c>
      <c r="B61" s="8" t="s">
        <v>32</v>
      </c>
      <c r="C61" s="8" t="s">
        <v>33</v>
      </c>
      <c r="D61" s="8" t="s">
        <v>11</v>
      </c>
      <c r="E61" s="8" t="s">
        <v>15</v>
      </c>
      <c r="F61" s="9">
        <v>3404227</v>
      </c>
      <c r="G61" s="10">
        <v>6.875</v>
      </c>
      <c r="H61" s="3"/>
      <c r="I61" s="3"/>
      <c r="J61" s="17">
        <f>F61/G61</f>
        <v>495160.29090909089</v>
      </c>
      <c r="K61" s="73">
        <f t="shared" si="1"/>
        <v>1048021.4227372675</v>
      </c>
      <c r="L61" s="62" t="s">
        <v>8</v>
      </c>
      <c r="M61" s="56">
        <v>6.94</v>
      </c>
      <c r="N61" s="3"/>
      <c r="O61" s="3"/>
      <c r="P61" s="3"/>
      <c r="Q61" s="3"/>
      <c r="R61" s="3"/>
      <c r="S61" s="3"/>
      <c r="T61" s="3"/>
      <c r="U61" s="3"/>
    </row>
    <row r="62" spans="1:21" ht="15" customHeight="1" x14ac:dyDescent="0.2">
      <c r="A62" s="7">
        <v>40626</v>
      </c>
      <c r="B62" s="8" t="s">
        <v>91</v>
      </c>
      <c r="C62" s="8" t="s">
        <v>92</v>
      </c>
      <c r="D62" s="8" t="s">
        <v>11</v>
      </c>
      <c r="E62" s="8" t="s">
        <v>12</v>
      </c>
      <c r="F62" s="9"/>
      <c r="G62" s="10"/>
      <c r="H62" s="9">
        <v>-10000000</v>
      </c>
      <c r="I62" s="10">
        <f>M62</f>
        <v>44.66</v>
      </c>
      <c r="J62" s="17">
        <f>H62/I62</f>
        <v>-223914.01701746532</v>
      </c>
      <c r="K62" s="73">
        <f t="shared" si="1"/>
        <v>824107.40571980213</v>
      </c>
      <c r="L62" s="62" t="s">
        <v>8</v>
      </c>
      <c r="M62" s="56">
        <v>44.66</v>
      </c>
      <c r="N62" s="3"/>
      <c r="O62" s="3"/>
      <c r="P62" s="3"/>
      <c r="Q62" s="3"/>
      <c r="R62" s="3"/>
      <c r="S62" s="3"/>
      <c r="T62" s="3"/>
      <c r="U62" s="3"/>
    </row>
    <row r="63" spans="1:21" ht="15" customHeight="1" x14ac:dyDescent="0.2">
      <c r="A63" s="69">
        <v>40626</v>
      </c>
      <c r="B63" s="25" t="s">
        <v>97</v>
      </c>
      <c r="C63" s="25" t="s">
        <v>98</v>
      </c>
      <c r="D63" s="25" t="s">
        <v>11</v>
      </c>
      <c r="E63" s="25" t="s">
        <v>99</v>
      </c>
      <c r="F63" s="16"/>
      <c r="G63" s="27"/>
      <c r="H63" s="16"/>
      <c r="I63" s="27"/>
      <c r="J63" s="70">
        <v>-1320000</v>
      </c>
      <c r="K63" s="73">
        <f t="shared" si="1"/>
        <v>-495892.59428019787</v>
      </c>
      <c r="L63" s="34"/>
      <c r="M63" s="56"/>
      <c r="N63" s="3"/>
      <c r="O63" s="3"/>
      <c r="P63" s="3"/>
      <c r="Q63" s="3"/>
      <c r="R63" s="3"/>
      <c r="S63" s="3"/>
      <c r="T63" s="3"/>
      <c r="U63" s="3"/>
    </row>
    <row r="64" spans="1:21" ht="15" customHeight="1" x14ac:dyDescent="0.2">
      <c r="A64" s="80">
        <v>40627</v>
      </c>
      <c r="B64" s="53" t="s">
        <v>32</v>
      </c>
      <c r="C64" s="53" t="s">
        <v>33</v>
      </c>
      <c r="D64" s="53" t="s">
        <v>11</v>
      </c>
      <c r="E64" s="53" t="s">
        <v>15</v>
      </c>
      <c r="F64" s="81">
        <v>15000000</v>
      </c>
      <c r="G64" s="55">
        <f>M64</f>
        <v>6.84</v>
      </c>
      <c r="H64" s="54"/>
      <c r="I64" s="55"/>
      <c r="J64" s="54">
        <f>F64/G64</f>
        <v>2192982.456140351</v>
      </c>
      <c r="K64" s="82" t="s">
        <v>101</v>
      </c>
      <c r="L64" s="62" t="s">
        <v>8</v>
      </c>
      <c r="M64" s="56">
        <v>6.84</v>
      </c>
      <c r="N64" s="3"/>
      <c r="O64" s="3"/>
      <c r="P64" s="3"/>
      <c r="Q64" s="3"/>
      <c r="R64" s="3"/>
      <c r="S64" s="3"/>
      <c r="T64" s="3"/>
      <c r="U64" s="3"/>
    </row>
    <row r="65" spans="1:21" ht="15" customHeight="1" x14ac:dyDescent="0.2">
      <c r="A65" s="66">
        <v>40627</v>
      </c>
      <c r="B65" s="67" t="s">
        <v>32</v>
      </c>
      <c r="C65" s="67" t="s">
        <v>33</v>
      </c>
      <c r="D65" s="67" t="s">
        <v>11</v>
      </c>
      <c r="E65" s="67" t="s">
        <v>15</v>
      </c>
      <c r="F65" s="20">
        <v>3000000</v>
      </c>
      <c r="G65" s="37">
        <v>6.875</v>
      </c>
      <c r="H65" s="36"/>
      <c r="I65" s="36"/>
      <c r="J65" s="20">
        <f>F65/G65</f>
        <v>436363.63636363635</v>
      </c>
      <c r="K65" s="20">
        <f>K63+J65</f>
        <v>-59528.957916561514</v>
      </c>
      <c r="L65" s="8" t="s">
        <v>8</v>
      </c>
      <c r="M65" s="56">
        <v>6.84</v>
      </c>
      <c r="N65" s="3"/>
      <c r="O65" s="3"/>
      <c r="P65" s="3"/>
      <c r="Q65" s="3"/>
      <c r="R65" s="3"/>
      <c r="S65" s="3"/>
      <c r="T65" s="3"/>
      <c r="U65" s="3"/>
    </row>
    <row r="66" spans="1:21" ht="15" customHeight="1" x14ac:dyDescent="0.2">
      <c r="A66" s="69">
        <v>40627</v>
      </c>
      <c r="B66" s="25" t="s">
        <v>32</v>
      </c>
      <c r="C66" s="25" t="s">
        <v>33</v>
      </c>
      <c r="D66" s="25" t="s">
        <v>11</v>
      </c>
      <c r="E66" s="25" t="s">
        <v>15</v>
      </c>
      <c r="F66" s="16">
        <v>3848817</v>
      </c>
      <c r="G66" s="27">
        <v>6.875</v>
      </c>
      <c r="H66" s="26"/>
      <c r="I66" s="26"/>
      <c r="J66" s="16">
        <f>F66/G66</f>
        <v>559827.92727272725</v>
      </c>
      <c r="K66" s="16">
        <f>K65+J66</f>
        <v>500298.96935616573</v>
      </c>
      <c r="L66" s="8" t="s">
        <v>8</v>
      </c>
      <c r="M66" s="56">
        <v>6.84</v>
      </c>
      <c r="N66" s="3"/>
      <c r="O66" s="3"/>
      <c r="P66" s="3"/>
      <c r="Q66" s="3"/>
      <c r="R66" s="3"/>
      <c r="S66" s="3"/>
      <c r="T66" s="3"/>
      <c r="U66" s="3"/>
    </row>
    <row r="67" spans="1:21" ht="15" customHeight="1" x14ac:dyDescent="0.2">
      <c r="A67" s="52">
        <v>40627</v>
      </c>
      <c r="B67" s="53" t="s">
        <v>32</v>
      </c>
      <c r="C67" s="53" t="s">
        <v>102</v>
      </c>
      <c r="D67" s="53" t="s">
        <v>11</v>
      </c>
      <c r="E67" s="53" t="s">
        <v>15</v>
      </c>
      <c r="F67" s="81">
        <v>1000000</v>
      </c>
      <c r="G67" s="55">
        <f>M67</f>
        <v>6.84</v>
      </c>
      <c r="H67" s="54"/>
      <c r="I67" s="55"/>
      <c r="J67" s="54">
        <f>F67/G67</f>
        <v>146198.83040935674</v>
      </c>
      <c r="K67" s="82" t="s">
        <v>101</v>
      </c>
      <c r="L67" s="19"/>
      <c r="M67" s="56">
        <v>6.84</v>
      </c>
      <c r="N67" s="3"/>
      <c r="O67" s="3"/>
      <c r="P67" s="3"/>
      <c r="Q67" s="3"/>
      <c r="R67" s="3"/>
      <c r="S67" s="3"/>
      <c r="T67" s="3"/>
      <c r="U67" s="3"/>
    </row>
    <row r="68" spans="1:21" ht="15" customHeight="1" x14ac:dyDescent="0.2">
      <c r="A68" s="66">
        <v>40630</v>
      </c>
      <c r="B68" s="67" t="s">
        <v>88</v>
      </c>
      <c r="C68" s="67" t="s">
        <v>21</v>
      </c>
      <c r="D68" s="67" t="s">
        <v>103</v>
      </c>
      <c r="E68" s="67" t="s">
        <v>15</v>
      </c>
      <c r="F68" s="20"/>
      <c r="G68" s="37"/>
      <c r="H68" s="20">
        <v>50000000</v>
      </c>
      <c r="I68" s="37">
        <f t="shared" ref="I68:I75" si="2">M68</f>
        <v>44.725000000000001</v>
      </c>
      <c r="J68" s="20">
        <f t="shared" ref="J68:J75" si="3">H68/I68</f>
        <v>1117942.9849077696</v>
      </c>
      <c r="K68" s="20">
        <f>J68+K66</f>
        <v>1618241.9542639353</v>
      </c>
      <c r="L68" s="3"/>
      <c r="M68" s="56">
        <v>44.725000000000001</v>
      </c>
      <c r="N68" s="3"/>
      <c r="O68" s="3"/>
      <c r="P68" s="3"/>
      <c r="Q68" s="3"/>
      <c r="R68" s="3"/>
      <c r="S68" s="3"/>
      <c r="T68" s="3"/>
      <c r="U68" s="3"/>
    </row>
    <row r="69" spans="1:21" ht="15" customHeight="1" x14ac:dyDescent="0.2">
      <c r="A69" s="7">
        <v>40642</v>
      </c>
      <c r="B69" s="8" t="s">
        <v>91</v>
      </c>
      <c r="C69" s="8" t="s">
        <v>92</v>
      </c>
      <c r="D69" s="8" t="s">
        <v>11</v>
      </c>
      <c r="E69" s="8" t="s">
        <v>12</v>
      </c>
      <c r="F69" s="9"/>
      <c r="G69" s="10"/>
      <c r="H69" s="9">
        <v>-7500000</v>
      </c>
      <c r="I69" s="10">
        <f t="shared" si="2"/>
        <v>44.06</v>
      </c>
      <c r="J69" s="9">
        <f t="shared" si="3"/>
        <v>-170222.4239673173</v>
      </c>
      <c r="K69" s="9">
        <f t="shared" ref="K69:K75" si="4">K68+J69</f>
        <v>1448019.5302966181</v>
      </c>
      <c r="L69" s="8" t="s">
        <v>8</v>
      </c>
      <c r="M69" s="56">
        <v>44.06</v>
      </c>
      <c r="N69" s="3"/>
      <c r="O69" s="3"/>
      <c r="P69" s="3"/>
      <c r="Q69" s="3"/>
      <c r="R69" s="3"/>
      <c r="S69" s="3"/>
      <c r="T69" s="3"/>
      <c r="U69" s="3"/>
    </row>
    <row r="70" spans="1:21" ht="15" customHeight="1" x14ac:dyDescent="0.2">
      <c r="A70" s="7">
        <v>40642</v>
      </c>
      <c r="B70" s="8" t="s">
        <v>88</v>
      </c>
      <c r="C70" s="8" t="s">
        <v>92</v>
      </c>
      <c r="D70" s="8" t="s">
        <v>104</v>
      </c>
      <c r="E70" s="8" t="s">
        <v>12</v>
      </c>
      <c r="F70" s="9"/>
      <c r="G70" s="10"/>
      <c r="H70" s="9">
        <v>-15000000</v>
      </c>
      <c r="I70" s="10">
        <f t="shared" si="2"/>
        <v>44.06</v>
      </c>
      <c r="J70" s="9">
        <f t="shared" si="3"/>
        <v>-340444.8479346346</v>
      </c>
      <c r="K70" s="9">
        <f t="shared" si="4"/>
        <v>1107574.6823619835</v>
      </c>
      <c r="L70" s="10"/>
      <c r="M70" s="56">
        <v>44.06</v>
      </c>
      <c r="N70" s="3"/>
      <c r="O70" s="3"/>
      <c r="P70" s="3"/>
      <c r="Q70" s="3"/>
      <c r="R70" s="3"/>
      <c r="S70" s="3"/>
      <c r="T70" s="3"/>
      <c r="U70" s="3"/>
    </row>
    <row r="71" spans="1:21" ht="15" customHeight="1" x14ac:dyDescent="0.2">
      <c r="A71" s="7">
        <v>40648</v>
      </c>
      <c r="B71" s="8" t="s">
        <v>91</v>
      </c>
      <c r="C71" s="8" t="s">
        <v>92</v>
      </c>
      <c r="D71" s="8" t="s">
        <v>11</v>
      </c>
      <c r="E71" s="8" t="s">
        <v>12</v>
      </c>
      <c r="F71" s="9"/>
      <c r="G71" s="10"/>
      <c r="H71" s="9">
        <v>-15000000</v>
      </c>
      <c r="I71" s="10">
        <f t="shared" si="2"/>
        <v>44.27</v>
      </c>
      <c r="J71" s="9">
        <f t="shared" si="3"/>
        <v>-338829.90738649195</v>
      </c>
      <c r="K71" s="9">
        <f t="shared" si="4"/>
        <v>768744.77497549145</v>
      </c>
      <c r="L71" s="8" t="s">
        <v>8</v>
      </c>
      <c r="M71" s="56">
        <v>44.27</v>
      </c>
      <c r="N71" s="3"/>
      <c r="O71" s="3"/>
      <c r="P71" s="3"/>
      <c r="Q71" s="3"/>
      <c r="R71" s="3"/>
      <c r="S71" s="3"/>
      <c r="T71" s="3"/>
      <c r="U71" s="3"/>
    </row>
    <row r="72" spans="1:21" ht="15" customHeight="1" x14ac:dyDescent="0.2">
      <c r="A72" s="7">
        <v>40648</v>
      </c>
      <c r="B72" s="8" t="s">
        <v>88</v>
      </c>
      <c r="C72" s="8" t="s">
        <v>92</v>
      </c>
      <c r="D72" s="8" t="s">
        <v>104</v>
      </c>
      <c r="E72" s="8" t="s">
        <v>12</v>
      </c>
      <c r="F72" s="9"/>
      <c r="G72" s="10"/>
      <c r="H72" s="9">
        <v>-10000000</v>
      </c>
      <c r="I72" s="10">
        <f t="shared" si="2"/>
        <v>44.27</v>
      </c>
      <c r="J72" s="9">
        <f t="shared" si="3"/>
        <v>-225886.60492432798</v>
      </c>
      <c r="K72" s="9">
        <f t="shared" si="4"/>
        <v>542858.17005116353</v>
      </c>
      <c r="L72" s="10"/>
      <c r="M72" s="56">
        <v>44.27</v>
      </c>
      <c r="N72" s="3"/>
      <c r="O72" s="3"/>
      <c r="P72" s="3"/>
      <c r="Q72" s="3"/>
      <c r="R72" s="3"/>
      <c r="S72" s="3"/>
      <c r="T72" s="3"/>
      <c r="U72" s="3"/>
    </row>
    <row r="73" spans="1:21" ht="15" customHeight="1" x14ac:dyDescent="0.2">
      <c r="A73" s="7">
        <v>40652</v>
      </c>
      <c r="B73" s="8" t="s">
        <v>91</v>
      </c>
      <c r="C73" s="8" t="s">
        <v>92</v>
      </c>
      <c r="D73" s="8" t="s">
        <v>11</v>
      </c>
      <c r="E73" s="8" t="s">
        <v>12</v>
      </c>
      <c r="F73" s="9"/>
      <c r="G73" s="10"/>
      <c r="H73" s="9">
        <v>-18000000</v>
      </c>
      <c r="I73" s="10">
        <f t="shared" si="2"/>
        <v>44.51</v>
      </c>
      <c r="J73" s="9">
        <f t="shared" si="3"/>
        <v>-404403.5048303752</v>
      </c>
      <c r="K73" s="9">
        <f t="shared" si="4"/>
        <v>138454.66522078833</v>
      </c>
      <c r="L73" s="8" t="s">
        <v>8</v>
      </c>
      <c r="M73" s="56">
        <v>44.51</v>
      </c>
      <c r="N73" s="3"/>
      <c r="O73" s="3"/>
      <c r="P73" s="3"/>
      <c r="Q73" s="3"/>
      <c r="R73" s="3"/>
      <c r="S73" s="3"/>
      <c r="T73" s="3"/>
      <c r="U73" s="3"/>
    </row>
    <row r="74" spans="1:21" ht="15" customHeight="1" x14ac:dyDescent="0.2">
      <c r="A74" s="7">
        <v>40660</v>
      </c>
      <c r="B74" s="8" t="s">
        <v>88</v>
      </c>
      <c r="C74" s="8" t="s">
        <v>92</v>
      </c>
      <c r="D74" s="8" t="s">
        <v>104</v>
      </c>
      <c r="E74" s="8" t="s">
        <v>12</v>
      </c>
      <c r="F74" s="9"/>
      <c r="G74" s="10"/>
      <c r="H74" s="9">
        <v>-4550000</v>
      </c>
      <c r="I74" s="10">
        <f t="shared" si="2"/>
        <v>44.48</v>
      </c>
      <c r="J74" s="9">
        <f t="shared" si="3"/>
        <v>-102293.16546762591</v>
      </c>
      <c r="K74" s="9">
        <f t="shared" si="4"/>
        <v>36161.499753162425</v>
      </c>
      <c r="L74" s="10"/>
      <c r="M74" s="56">
        <v>44.48</v>
      </c>
      <c r="N74" s="3"/>
      <c r="O74" s="3"/>
      <c r="P74" s="3"/>
      <c r="Q74" s="3"/>
      <c r="R74" s="3"/>
      <c r="S74" s="3"/>
      <c r="T74" s="3"/>
      <c r="U74" s="3"/>
    </row>
    <row r="75" spans="1:21" ht="15" customHeight="1" x14ac:dyDescent="0.2">
      <c r="A75" s="7">
        <v>40661</v>
      </c>
      <c r="B75" s="8" t="s">
        <v>88</v>
      </c>
      <c r="C75" s="8" t="s">
        <v>92</v>
      </c>
      <c r="D75" s="8" t="s">
        <v>103</v>
      </c>
      <c r="E75" s="8" t="s">
        <v>15</v>
      </c>
      <c r="F75" s="9"/>
      <c r="G75" s="10"/>
      <c r="H75" s="9">
        <v>12500000</v>
      </c>
      <c r="I75" s="10">
        <f t="shared" si="2"/>
        <v>44.465000000000003</v>
      </c>
      <c r="J75" s="9">
        <f t="shared" si="3"/>
        <v>281119.98200832115</v>
      </c>
      <c r="K75" s="9">
        <f t="shared" si="4"/>
        <v>317281.48176148359</v>
      </c>
      <c r="L75" s="10"/>
      <c r="M75" s="56">
        <v>44.465000000000003</v>
      </c>
      <c r="N75" s="3"/>
      <c r="O75" s="3"/>
      <c r="P75" s="3"/>
      <c r="Q75" s="3"/>
      <c r="R75" s="3"/>
      <c r="S75" s="3"/>
      <c r="T75" s="3"/>
      <c r="U75" s="3"/>
    </row>
    <row r="76" spans="1:21" ht="15" customHeight="1" x14ac:dyDescent="0.2">
      <c r="A76" s="7">
        <v>40717</v>
      </c>
      <c r="B76" s="8" t="s">
        <v>4</v>
      </c>
      <c r="C76" s="8" t="s">
        <v>5</v>
      </c>
      <c r="D76" s="8" t="s">
        <v>11</v>
      </c>
      <c r="E76" s="8" t="s">
        <v>7</v>
      </c>
      <c r="F76" s="9"/>
      <c r="G76" s="10"/>
      <c r="H76" s="9"/>
      <c r="I76" s="10"/>
      <c r="J76" s="9">
        <v>4000000</v>
      </c>
      <c r="K76" s="9">
        <f>J76+K75</f>
        <v>4317281.4817614835</v>
      </c>
      <c r="L76" s="8" t="s">
        <v>8</v>
      </c>
      <c r="M76" s="56"/>
      <c r="N76" s="3"/>
      <c r="O76" s="3"/>
      <c r="P76" s="3"/>
      <c r="Q76" s="3"/>
      <c r="R76" s="3"/>
      <c r="S76" s="3"/>
      <c r="T76" s="3"/>
      <c r="U76" s="3"/>
    </row>
    <row r="77" spans="1:21" ht="15" customHeight="1" x14ac:dyDescent="0.2">
      <c r="A77" s="69">
        <v>40719</v>
      </c>
      <c r="B77" s="25" t="s">
        <v>4</v>
      </c>
      <c r="C77" s="25" t="s">
        <v>5</v>
      </c>
      <c r="D77" s="25" t="s">
        <v>11</v>
      </c>
      <c r="E77" s="25" t="s">
        <v>7</v>
      </c>
      <c r="F77" s="16"/>
      <c r="G77" s="27"/>
      <c r="H77" s="16"/>
      <c r="I77" s="27"/>
      <c r="J77" s="16">
        <v>1000000</v>
      </c>
      <c r="K77" s="9">
        <f t="shared" ref="K77:K106" si="5">K76+J77</f>
        <v>5317281.4817614835</v>
      </c>
      <c r="L77" s="8" t="s">
        <v>8</v>
      </c>
      <c r="M77" s="56"/>
      <c r="N77" s="3"/>
      <c r="O77" s="3"/>
      <c r="P77" s="3"/>
      <c r="Q77" s="3"/>
      <c r="R77" s="3"/>
      <c r="S77" s="3"/>
      <c r="T77" s="3"/>
      <c r="U77" s="3"/>
    </row>
    <row r="78" spans="1:21" ht="15" customHeight="1" x14ac:dyDescent="0.2">
      <c r="A78" s="71">
        <v>40742</v>
      </c>
      <c r="B78" s="72" t="s">
        <v>91</v>
      </c>
      <c r="C78" s="72" t="s">
        <v>92</v>
      </c>
      <c r="D78" s="72" t="s">
        <v>11</v>
      </c>
      <c r="E78" s="72" t="s">
        <v>12</v>
      </c>
      <c r="F78" s="73"/>
      <c r="G78" s="74"/>
      <c r="H78" s="73">
        <v>80000000</v>
      </c>
      <c r="I78" s="74">
        <f>M78</f>
        <v>44.654000000000003</v>
      </c>
      <c r="J78" s="73">
        <f>H78/I78</f>
        <v>1791552.8284140278</v>
      </c>
      <c r="K78" s="23">
        <f t="shared" si="5"/>
        <v>7108834.3101755111</v>
      </c>
      <c r="L78" s="8" t="s">
        <v>8</v>
      </c>
      <c r="M78" s="56">
        <v>44.654000000000003</v>
      </c>
      <c r="N78" s="3"/>
      <c r="O78" s="3"/>
      <c r="P78" s="3"/>
      <c r="Q78" s="3"/>
      <c r="R78" s="3"/>
      <c r="S78" s="3"/>
      <c r="T78" s="3"/>
      <c r="U78" s="3"/>
    </row>
    <row r="79" spans="1:21" ht="15" customHeight="1" x14ac:dyDescent="0.2">
      <c r="A79" s="71">
        <v>40752</v>
      </c>
      <c r="B79" s="72" t="s">
        <v>88</v>
      </c>
      <c r="C79" s="72" t="s">
        <v>92</v>
      </c>
      <c r="D79" s="72" t="s">
        <v>105</v>
      </c>
      <c r="E79" s="72" t="s">
        <v>7</v>
      </c>
      <c r="F79" s="73"/>
      <c r="G79" s="74"/>
      <c r="H79" s="73">
        <v>-25577657</v>
      </c>
      <c r="I79" s="74">
        <f>M79</f>
        <v>44.04</v>
      </c>
      <c r="J79" s="73">
        <f>-2100000/3.67</f>
        <v>-572207.08446866483</v>
      </c>
      <c r="K79" s="23">
        <f t="shared" si="5"/>
        <v>6536627.2257068465</v>
      </c>
      <c r="L79" s="8" t="s">
        <v>8</v>
      </c>
      <c r="M79" s="56">
        <v>44.04</v>
      </c>
      <c r="N79" s="3"/>
      <c r="O79" s="3"/>
      <c r="P79" s="3"/>
      <c r="Q79" s="3"/>
      <c r="R79" s="3"/>
      <c r="S79" s="3"/>
      <c r="T79" s="3"/>
      <c r="U79" s="3"/>
    </row>
    <row r="80" spans="1:21" ht="15" customHeight="1" x14ac:dyDescent="0.2">
      <c r="A80" s="71">
        <v>40754</v>
      </c>
      <c r="B80" s="72" t="s">
        <v>88</v>
      </c>
      <c r="C80" s="72" t="s">
        <v>92</v>
      </c>
      <c r="D80" s="72" t="s">
        <v>105</v>
      </c>
      <c r="E80" s="72" t="s">
        <v>7</v>
      </c>
      <c r="F80" s="73"/>
      <c r="G80" s="74"/>
      <c r="H80" s="73">
        <v>-4141144.4</v>
      </c>
      <c r="I80" s="74">
        <f>M80</f>
        <v>44.2</v>
      </c>
      <c r="J80" s="73">
        <f>-340000/3.67</f>
        <v>-92643.051771117171</v>
      </c>
      <c r="K80" s="23">
        <f t="shared" si="5"/>
        <v>6443984.1739357291</v>
      </c>
      <c r="L80" s="8" t="s">
        <v>8</v>
      </c>
      <c r="M80" s="56">
        <v>44.2</v>
      </c>
      <c r="N80" s="3"/>
      <c r="O80" s="3"/>
      <c r="P80" s="3"/>
      <c r="Q80" s="3"/>
      <c r="R80" s="3"/>
      <c r="S80" s="3"/>
      <c r="T80" s="3"/>
      <c r="U80" s="3"/>
    </row>
    <row r="81" spans="1:21" ht="15" customHeight="1" x14ac:dyDescent="0.2">
      <c r="A81" s="71">
        <v>40755</v>
      </c>
      <c r="B81" s="72" t="s">
        <v>88</v>
      </c>
      <c r="C81" s="72" t="s">
        <v>92</v>
      </c>
      <c r="D81" s="72" t="s">
        <v>106</v>
      </c>
      <c r="E81" s="72" t="s">
        <v>7</v>
      </c>
      <c r="F81" s="73"/>
      <c r="G81" s="74"/>
      <c r="H81" s="73">
        <v>-28025803.809999999</v>
      </c>
      <c r="I81" s="74">
        <f>M81</f>
        <v>44.2</v>
      </c>
      <c r="J81" s="73">
        <f>-(1200000+1101000)/3.67</f>
        <v>-626975.47683923703</v>
      </c>
      <c r="K81" s="23">
        <f t="shared" si="5"/>
        <v>5817008.6970964922</v>
      </c>
      <c r="L81" s="8" t="s">
        <v>8</v>
      </c>
      <c r="M81" s="56">
        <v>44.2</v>
      </c>
      <c r="N81" s="3"/>
      <c r="O81" s="3"/>
      <c r="P81" s="3"/>
      <c r="Q81" s="3"/>
      <c r="R81" s="3"/>
      <c r="S81" s="3"/>
      <c r="T81" s="3"/>
      <c r="U81" s="3"/>
    </row>
    <row r="82" spans="1:21" ht="15" customHeight="1" x14ac:dyDescent="0.2">
      <c r="A82" s="66">
        <v>40758</v>
      </c>
      <c r="B82" s="67" t="s">
        <v>20</v>
      </c>
      <c r="C82" s="67" t="s">
        <v>107</v>
      </c>
      <c r="D82" s="67" t="s">
        <v>96</v>
      </c>
      <c r="E82" s="67" t="s">
        <v>15</v>
      </c>
      <c r="F82" s="20"/>
      <c r="G82" s="37"/>
      <c r="H82" s="20"/>
      <c r="I82" s="37"/>
      <c r="J82" s="20">
        <v>450000</v>
      </c>
      <c r="K82" s="9">
        <f t="shared" si="5"/>
        <v>6267008.6970964922</v>
      </c>
      <c r="L82" s="8" t="s">
        <v>8</v>
      </c>
      <c r="M82" s="56"/>
      <c r="N82" s="3"/>
      <c r="O82" s="3"/>
      <c r="P82" s="3"/>
      <c r="Q82" s="3"/>
      <c r="R82" s="3"/>
      <c r="S82" s="3"/>
      <c r="T82" s="3"/>
      <c r="U82" s="3"/>
    </row>
    <row r="83" spans="1:21" ht="15" customHeight="1" x14ac:dyDescent="0.2">
      <c r="A83" s="69">
        <v>40758</v>
      </c>
      <c r="B83" s="25" t="s">
        <v>88</v>
      </c>
      <c r="C83" s="25" t="s">
        <v>107</v>
      </c>
      <c r="D83" s="25" t="s">
        <v>96</v>
      </c>
      <c r="E83" s="25" t="s">
        <v>15</v>
      </c>
      <c r="F83" s="16"/>
      <c r="G83" s="27"/>
      <c r="H83" s="16"/>
      <c r="I83" s="27"/>
      <c r="J83" s="16">
        <v>50000</v>
      </c>
      <c r="K83" s="9">
        <f t="shared" si="5"/>
        <v>6317008.6970964922</v>
      </c>
      <c r="L83" s="8" t="s">
        <v>8</v>
      </c>
      <c r="M83" s="56"/>
      <c r="N83" s="3"/>
      <c r="O83" s="3"/>
      <c r="P83" s="3"/>
      <c r="Q83" s="3"/>
      <c r="R83" s="3"/>
      <c r="S83" s="3"/>
      <c r="T83" s="3"/>
      <c r="U83" s="3"/>
    </row>
    <row r="84" spans="1:21" ht="15" customHeight="1" x14ac:dyDescent="0.2">
      <c r="A84" s="71">
        <v>40758</v>
      </c>
      <c r="B84" s="72" t="s">
        <v>20</v>
      </c>
      <c r="C84" s="72" t="s">
        <v>92</v>
      </c>
      <c r="D84" s="72" t="s">
        <v>108</v>
      </c>
      <c r="E84" s="72" t="s">
        <v>7</v>
      </c>
      <c r="F84" s="73"/>
      <c r="G84" s="74"/>
      <c r="H84" s="73">
        <v>-4470000</v>
      </c>
      <c r="I84" s="74">
        <f>M84</f>
        <v>44.31</v>
      </c>
      <c r="J84" s="73">
        <f>-100000</f>
        <v>-100000</v>
      </c>
      <c r="K84" s="23">
        <f t="shared" si="5"/>
        <v>6217008.6970964922</v>
      </c>
      <c r="L84" s="8" t="s">
        <v>8</v>
      </c>
      <c r="M84" s="56">
        <v>44.31</v>
      </c>
      <c r="N84" s="3"/>
      <c r="O84" s="3"/>
      <c r="P84" s="3"/>
      <c r="Q84" s="3"/>
      <c r="R84" s="3"/>
      <c r="S84" s="3"/>
      <c r="T84" s="3"/>
      <c r="U84" s="3"/>
    </row>
    <row r="85" spans="1:21" ht="15" customHeight="1" x14ac:dyDescent="0.2">
      <c r="A85" s="71">
        <v>40759</v>
      </c>
      <c r="B85" s="72" t="s">
        <v>88</v>
      </c>
      <c r="C85" s="72" t="s">
        <v>92</v>
      </c>
      <c r="D85" s="72" t="s">
        <v>109</v>
      </c>
      <c r="E85" s="72" t="s">
        <v>7</v>
      </c>
      <c r="F85" s="73"/>
      <c r="G85" s="74"/>
      <c r="H85" s="73">
        <v>-11080432.68</v>
      </c>
      <c r="I85" s="74">
        <f>M85</f>
        <v>44.57</v>
      </c>
      <c r="J85" s="73">
        <v>-247884.4</v>
      </c>
      <c r="K85" s="23">
        <f t="shared" si="5"/>
        <v>5969124.2970964918</v>
      </c>
      <c r="L85" s="8" t="s">
        <v>8</v>
      </c>
      <c r="M85" s="56">
        <v>44.57</v>
      </c>
      <c r="N85" s="3"/>
      <c r="O85" s="3"/>
      <c r="P85" s="3"/>
      <c r="Q85" s="3"/>
      <c r="R85" s="3"/>
      <c r="S85" s="3"/>
      <c r="T85" s="3"/>
      <c r="U85" s="3"/>
    </row>
    <row r="86" spans="1:21" ht="15" customHeight="1" x14ac:dyDescent="0.2">
      <c r="A86" s="71">
        <v>40769</v>
      </c>
      <c r="B86" s="72" t="s">
        <v>4</v>
      </c>
      <c r="C86" s="72" t="s">
        <v>5</v>
      </c>
      <c r="D86" s="72" t="s">
        <v>110</v>
      </c>
      <c r="E86" s="72" t="s">
        <v>7</v>
      </c>
      <c r="F86" s="73"/>
      <c r="G86" s="74"/>
      <c r="H86" s="73"/>
      <c r="I86" s="74"/>
      <c r="J86" s="73">
        <v>-200000</v>
      </c>
      <c r="K86" s="23">
        <f t="shared" si="5"/>
        <v>5769124.2970964918</v>
      </c>
      <c r="L86" s="8" t="s">
        <v>8</v>
      </c>
      <c r="M86" s="56"/>
      <c r="N86" s="3"/>
      <c r="O86" s="3"/>
      <c r="P86" s="3"/>
      <c r="Q86" s="3"/>
      <c r="R86" s="3"/>
      <c r="S86" s="3"/>
      <c r="T86" s="3"/>
      <c r="U86" s="3"/>
    </row>
    <row r="87" spans="1:21" ht="15" customHeight="1" x14ac:dyDescent="0.2">
      <c r="A87" s="71">
        <v>40770</v>
      </c>
      <c r="B87" s="72" t="s">
        <v>4</v>
      </c>
      <c r="C87" s="72" t="s">
        <v>5</v>
      </c>
      <c r="D87" s="72" t="s">
        <v>110</v>
      </c>
      <c r="E87" s="72" t="s">
        <v>7</v>
      </c>
      <c r="F87" s="73"/>
      <c r="G87" s="74"/>
      <c r="H87" s="73"/>
      <c r="I87" s="74"/>
      <c r="J87" s="73">
        <v>-200000</v>
      </c>
      <c r="K87" s="23">
        <f t="shared" si="5"/>
        <v>5569124.2970964918</v>
      </c>
      <c r="L87" s="8" t="s">
        <v>8</v>
      </c>
      <c r="M87" s="56"/>
      <c r="N87" s="3"/>
      <c r="O87" s="3"/>
      <c r="P87" s="3"/>
      <c r="Q87" s="3"/>
      <c r="R87" s="3"/>
      <c r="S87" s="3"/>
      <c r="T87" s="3"/>
      <c r="U87" s="3"/>
    </row>
    <row r="88" spans="1:21" ht="15" customHeight="1" x14ac:dyDescent="0.2">
      <c r="A88" s="66">
        <v>40775</v>
      </c>
      <c r="B88" s="67" t="s">
        <v>4</v>
      </c>
      <c r="C88" s="67" t="s">
        <v>5</v>
      </c>
      <c r="D88" s="67" t="s">
        <v>110</v>
      </c>
      <c r="E88" s="67" t="s">
        <v>7</v>
      </c>
      <c r="F88" s="20"/>
      <c r="G88" s="37"/>
      <c r="H88" s="20"/>
      <c r="I88" s="37"/>
      <c r="J88" s="20">
        <v>-450000</v>
      </c>
      <c r="K88" s="9">
        <f t="shared" si="5"/>
        <v>5119124.2970964918</v>
      </c>
      <c r="L88" s="8" t="s">
        <v>8</v>
      </c>
      <c r="M88" s="56"/>
      <c r="N88" s="3"/>
      <c r="O88" s="3"/>
      <c r="P88" s="3"/>
      <c r="Q88" s="3"/>
      <c r="R88" s="3"/>
      <c r="S88" s="3"/>
      <c r="T88" s="3"/>
      <c r="U88" s="3"/>
    </row>
    <row r="89" spans="1:21" ht="15" customHeight="1" x14ac:dyDescent="0.2">
      <c r="A89" s="69">
        <v>40776</v>
      </c>
      <c r="B89" s="25" t="s">
        <v>4</v>
      </c>
      <c r="C89" s="25" t="s">
        <v>5</v>
      </c>
      <c r="D89" s="25" t="s">
        <v>110</v>
      </c>
      <c r="E89" s="25" t="s">
        <v>7</v>
      </c>
      <c r="F89" s="16"/>
      <c r="G89" s="27"/>
      <c r="H89" s="16"/>
      <c r="I89" s="27"/>
      <c r="J89" s="16">
        <v>-200000</v>
      </c>
      <c r="K89" s="9">
        <f t="shared" si="5"/>
        <v>4919124.2970964918</v>
      </c>
      <c r="L89" s="8" t="s">
        <v>8</v>
      </c>
      <c r="M89" s="56"/>
      <c r="N89" s="3"/>
      <c r="O89" s="3"/>
      <c r="P89" s="3"/>
      <c r="Q89" s="3"/>
      <c r="R89" s="3"/>
      <c r="S89" s="3"/>
      <c r="T89" s="3"/>
      <c r="U89" s="3"/>
    </row>
    <row r="90" spans="1:21" ht="15" customHeight="1" x14ac:dyDescent="0.2">
      <c r="A90" s="71">
        <v>40780</v>
      </c>
      <c r="B90" s="72" t="s">
        <v>4</v>
      </c>
      <c r="C90" s="72" t="s">
        <v>5</v>
      </c>
      <c r="D90" s="72" t="s">
        <v>111</v>
      </c>
      <c r="E90" s="72" t="s">
        <v>7</v>
      </c>
      <c r="F90" s="73"/>
      <c r="G90" s="74"/>
      <c r="H90" s="73"/>
      <c r="I90" s="74"/>
      <c r="J90" s="73">
        <v>951600</v>
      </c>
      <c r="K90" s="23">
        <f t="shared" si="5"/>
        <v>5870724.2970964918</v>
      </c>
      <c r="L90" s="8" t="s">
        <v>8</v>
      </c>
      <c r="M90" s="56"/>
      <c r="N90" s="3"/>
      <c r="O90" s="3"/>
      <c r="P90" s="3"/>
      <c r="Q90" s="3"/>
      <c r="R90" s="3"/>
      <c r="S90" s="3"/>
      <c r="T90" s="3"/>
      <c r="U90" s="3"/>
    </row>
    <row r="91" spans="1:21" ht="15" customHeight="1" x14ac:dyDescent="0.2">
      <c r="A91" s="71">
        <v>40783</v>
      </c>
      <c r="B91" s="72" t="s">
        <v>4</v>
      </c>
      <c r="C91" s="72" t="s">
        <v>5</v>
      </c>
      <c r="D91" s="72" t="s">
        <v>110</v>
      </c>
      <c r="E91" s="72" t="s">
        <v>7</v>
      </c>
      <c r="F91" s="73"/>
      <c r="G91" s="74"/>
      <c r="H91" s="73"/>
      <c r="I91" s="74"/>
      <c r="J91" s="73">
        <v>-551600</v>
      </c>
      <c r="K91" s="23">
        <f t="shared" si="5"/>
        <v>5319124.2970964918</v>
      </c>
      <c r="L91" s="8" t="s">
        <v>8</v>
      </c>
      <c r="M91" s="56"/>
      <c r="N91" s="3"/>
      <c r="O91" s="3"/>
      <c r="P91" s="3"/>
      <c r="Q91" s="3"/>
      <c r="R91" s="3"/>
      <c r="S91" s="3"/>
      <c r="T91" s="3"/>
      <c r="U91" s="3"/>
    </row>
    <row r="92" spans="1:21" ht="15" customHeight="1" x14ac:dyDescent="0.2">
      <c r="A92" s="76">
        <v>40786</v>
      </c>
      <c r="B92" s="77" t="s">
        <v>91</v>
      </c>
      <c r="C92" s="77" t="s">
        <v>92</v>
      </c>
      <c r="D92" s="77" t="s">
        <v>11</v>
      </c>
      <c r="E92" s="77" t="s">
        <v>12</v>
      </c>
      <c r="F92" s="24"/>
      <c r="G92" s="78"/>
      <c r="H92" s="24">
        <v>40000000</v>
      </c>
      <c r="I92" s="78">
        <f>M92</f>
        <v>45.805</v>
      </c>
      <c r="J92" s="24">
        <f>H92/I92</f>
        <v>873267.11057744792</v>
      </c>
      <c r="K92" s="9">
        <f t="shared" si="5"/>
        <v>6192391.4076739401</v>
      </c>
      <c r="L92" s="8" t="s">
        <v>8</v>
      </c>
      <c r="M92" s="56">
        <v>45.805</v>
      </c>
      <c r="N92" s="3"/>
      <c r="O92" s="3"/>
      <c r="P92" s="3"/>
      <c r="Q92" s="3"/>
      <c r="R92" s="3"/>
      <c r="S92" s="3"/>
      <c r="T92" s="3"/>
      <c r="U92" s="3"/>
    </row>
    <row r="93" spans="1:21" ht="15" customHeight="1" x14ac:dyDescent="0.2">
      <c r="A93" s="71">
        <v>40786</v>
      </c>
      <c r="B93" s="72" t="s">
        <v>88</v>
      </c>
      <c r="C93" s="72" t="s">
        <v>92</v>
      </c>
      <c r="D93" s="72" t="s">
        <v>112</v>
      </c>
      <c r="E93" s="72" t="s">
        <v>12</v>
      </c>
      <c r="F93" s="73"/>
      <c r="G93" s="74"/>
      <c r="H93" s="73">
        <v>-6704962.1100000003</v>
      </c>
      <c r="I93" s="74">
        <f>M93</f>
        <v>45.805</v>
      </c>
      <c r="J93" s="73">
        <f>H93/I93</f>
        <v>-146380.57220827421</v>
      </c>
      <c r="K93" s="23">
        <f t="shared" si="5"/>
        <v>6046010.8354656659</v>
      </c>
      <c r="L93" s="10"/>
      <c r="M93" s="56">
        <v>45.805</v>
      </c>
      <c r="N93" s="3"/>
      <c r="O93" s="3"/>
      <c r="P93" s="3"/>
      <c r="Q93" s="3"/>
      <c r="R93" s="3"/>
      <c r="S93" s="3"/>
      <c r="T93" s="3"/>
      <c r="U93" s="3"/>
    </row>
    <row r="94" spans="1:21" ht="15" customHeight="1" x14ac:dyDescent="0.2">
      <c r="A94" s="66">
        <v>40786</v>
      </c>
      <c r="B94" s="67" t="s">
        <v>4</v>
      </c>
      <c r="C94" s="67" t="s">
        <v>5</v>
      </c>
      <c r="D94" s="67" t="s">
        <v>108</v>
      </c>
      <c r="E94" s="67" t="s">
        <v>7</v>
      </c>
      <c r="F94" s="20"/>
      <c r="G94" s="37"/>
      <c r="H94" s="20"/>
      <c r="I94" s="37"/>
      <c r="J94" s="20">
        <v>150000</v>
      </c>
      <c r="K94" s="9">
        <f t="shared" si="5"/>
        <v>6196010.8354656659</v>
      </c>
      <c r="L94" s="8" t="s">
        <v>8</v>
      </c>
      <c r="M94" s="56"/>
      <c r="N94" s="3"/>
      <c r="O94" s="3"/>
      <c r="P94" s="3"/>
      <c r="Q94" s="3"/>
      <c r="R94" s="3"/>
      <c r="S94" s="3"/>
      <c r="T94" s="3"/>
      <c r="U94" s="3"/>
    </row>
    <row r="95" spans="1:21" ht="15" customHeight="1" x14ac:dyDescent="0.2">
      <c r="A95" s="7">
        <v>40793</v>
      </c>
      <c r="B95" s="8" t="s">
        <v>4</v>
      </c>
      <c r="C95" s="8" t="s">
        <v>5</v>
      </c>
      <c r="D95" s="8" t="s">
        <v>110</v>
      </c>
      <c r="E95" s="8" t="s">
        <v>7</v>
      </c>
      <c r="F95" s="9"/>
      <c r="G95" s="10"/>
      <c r="H95" s="9"/>
      <c r="I95" s="10"/>
      <c r="J95" s="9">
        <v>-500000</v>
      </c>
      <c r="K95" s="9">
        <f t="shared" si="5"/>
        <v>5696010.8354656659</v>
      </c>
      <c r="L95" s="8" t="s">
        <v>8</v>
      </c>
      <c r="M95" s="56"/>
      <c r="N95" s="3"/>
      <c r="O95" s="3"/>
      <c r="P95" s="3"/>
      <c r="Q95" s="3"/>
      <c r="R95" s="3"/>
      <c r="S95" s="3"/>
      <c r="T95" s="3"/>
      <c r="U95" s="3"/>
    </row>
    <row r="96" spans="1:21" ht="15" customHeight="1" x14ac:dyDescent="0.2">
      <c r="A96" s="7">
        <v>40793</v>
      </c>
      <c r="B96" s="8" t="s">
        <v>4</v>
      </c>
      <c r="C96" s="8" t="s">
        <v>5</v>
      </c>
      <c r="D96" s="8" t="s">
        <v>113</v>
      </c>
      <c r="E96" s="8" t="s">
        <v>7</v>
      </c>
      <c r="F96" s="9"/>
      <c r="G96" s="10"/>
      <c r="H96" s="9"/>
      <c r="I96" s="10"/>
      <c r="J96" s="9">
        <v>1000000</v>
      </c>
      <c r="K96" s="9">
        <f t="shared" si="5"/>
        <v>6696010.8354656659</v>
      </c>
      <c r="L96" s="8" t="s">
        <v>8</v>
      </c>
      <c r="M96" s="56"/>
      <c r="N96" s="3"/>
      <c r="O96" s="3"/>
      <c r="P96" s="3"/>
      <c r="Q96" s="3"/>
      <c r="R96" s="3"/>
      <c r="S96" s="3"/>
      <c r="T96" s="3"/>
      <c r="U96" s="3"/>
    </row>
    <row r="97" spans="1:21" ht="15" customHeight="1" x14ac:dyDescent="0.2">
      <c r="A97" s="7">
        <v>40799</v>
      </c>
      <c r="B97" s="8" t="s">
        <v>88</v>
      </c>
      <c r="C97" s="8" t="s">
        <v>21</v>
      </c>
      <c r="D97" s="8" t="s">
        <v>93</v>
      </c>
      <c r="E97" s="8" t="s">
        <v>12</v>
      </c>
      <c r="F97" s="9"/>
      <c r="G97" s="10"/>
      <c r="H97" s="9">
        <v>-20000000</v>
      </c>
      <c r="I97" s="10">
        <f>M97</f>
        <v>47.5</v>
      </c>
      <c r="J97" s="9">
        <f>H97/I97</f>
        <v>-421052.63157894736</v>
      </c>
      <c r="K97" s="9">
        <f t="shared" si="5"/>
        <v>6274958.2038867185</v>
      </c>
      <c r="L97" s="3"/>
      <c r="M97" s="56">
        <v>47.5</v>
      </c>
      <c r="N97" s="3"/>
      <c r="O97" s="3"/>
      <c r="P97" s="3"/>
      <c r="Q97" s="3"/>
      <c r="R97" s="3"/>
      <c r="S97" s="3"/>
      <c r="T97" s="3"/>
      <c r="U97" s="3"/>
    </row>
    <row r="98" spans="1:21" ht="15" customHeight="1" x14ac:dyDescent="0.2">
      <c r="A98" s="7">
        <v>40805</v>
      </c>
      <c r="B98" s="8" t="s">
        <v>20</v>
      </c>
      <c r="C98" s="8" t="s">
        <v>21</v>
      </c>
      <c r="D98" s="8" t="s">
        <v>93</v>
      </c>
      <c r="E98" s="8" t="s">
        <v>12</v>
      </c>
      <c r="F98" s="9"/>
      <c r="G98" s="10"/>
      <c r="H98" s="9">
        <v>-10000000</v>
      </c>
      <c r="I98" s="10">
        <f>M98</f>
        <v>47.72</v>
      </c>
      <c r="J98" s="9">
        <f>H98/I98</f>
        <v>-209555.74182732607</v>
      </c>
      <c r="K98" s="9">
        <f t="shared" si="5"/>
        <v>6065402.4620593926</v>
      </c>
      <c r="L98" s="3"/>
      <c r="M98" s="56">
        <v>47.72</v>
      </c>
      <c r="N98" s="3"/>
      <c r="O98" s="3"/>
      <c r="P98" s="3"/>
      <c r="Q98" s="3"/>
      <c r="R98" s="3"/>
      <c r="S98" s="3"/>
      <c r="T98" s="3"/>
      <c r="U98" s="3"/>
    </row>
    <row r="99" spans="1:21" ht="15" customHeight="1" x14ac:dyDescent="0.2">
      <c r="A99" s="7">
        <v>40809</v>
      </c>
      <c r="B99" s="8" t="s">
        <v>13</v>
      </c>
      <c r="C99" s="8" t="s">
        <v>114</v>
      </c>
      <c r="D99" s="8" t="s">
        <v>11</v>
      </c>
      <c r="E99" s="8" t="s">
        <v>15</v>
      </c>
      <c r="F99" s="9">
        <v>8109258.4500000002</v>
      </c>
      <c r="G99" s="10">
        <f>M99</f>
        <v>8.27</v>
      </c>
      <c r="H99" s="9"/>
      <c r="I99" s="10"/>
      <c r="J99" s="9">
        <f>F99/G99</f>
        <v>980563.29504232167</v>
      </c>
      <c r="K99" s="9">
        <f t="shared" si="5"/>
        <v>7045965.7571017146</v>
      </c>
      <c r="L99" s="8" t="s">
        <v>8</v>
      </c>
      <c r="M99" s="56">
        <v>8.27</v>
      </c>
      <c r="N99" s="3"/>
      <c r="O99" s="3"/>
      <c r="P99" s="3"/>
      <c r="Q99" s="3"/>
      <c r="R99" s="3"/>
      <c r="S99" s="3"/>
      <c r="T99" s="3"/>
      <c r="U99" s="3"/>
    </row>
    <row r="100" spans="1:21" ht="15" customHeight="1" x14ac:dyDescent="0.2">
      <c r="A100" s="7">
        <v>40812</v>
      </c>
      <c r="B100" s="8" t="s">
        <v>13</v>
      </c>
      <c r="C100" s="8" t="s">
        <v>114</v>
      </c>
      <c r="D100" s="8" t="s">
        <v>11</v>
      </c>
      <c r="E100" s="8" t="s">
        <v>15</v>
      </c>
      <c r="F100" s="9">
        <v>10000000</v>
      </c>
      <c r="G100" s="10">
        <f>M100</f>
        <v>8.08</v>
      </c>
      <c r="H100" s="9"/>
      <c r="I100" s="10"/>
      <c r="J100" s="9">
        <f>F100/G100</f>
        <v>1237623.7623762377</v>
      </c>
      <c r="K100" s="9">
        <f t="shared" si="5"/>
        <v>8283589.5194779523</v>
      </c>
      <c r="L100" s="8" t="s">
        <v>8</v>
      </c>
      <c r="M100" s="56">
        <v>8.08</v>
      </c>
      <c r="N100" s="3"/>
      <c r="O100" s="3"/>
      <c r="P100" s="3"/>
      <c r="Q100" s="3"/>
      <c r="R100" s="3"/>
      <c r="S100" s="3"/>
      <c r="T100" s="3"/>
      <c r="U100" s="3"/>
    </row>
    <row r="101" spans="1:21" ht="15" customHeight="1" x14ac:dyDescent="0.2">
      <c r="A101" s="7">
        <v>40813</v>
      </c>
      <c r="B101" s="8" t="s">
        <v>13</v>
      </c>
      <c r="C101" s="8" t="s">
        <v>114</v>
      </c>
      <c r="D101" s="8" t="s">
        <v>11</v>
      </c>
      <c r="E101" s="8" t="s">
        <v>15</v>
      </c>
      <c r="F101" s="9">
        <v>2000000</v>
      </c>
      <c r="G101" s="10">
        <f>M101</f>
        <v>7.81</v>
      </c>
      <c r="H101" s="9"/>
      <c r="I101" s="10"/>
      <c r="J101" s="9">
        <f>F101/G101</f>
        <v>256081.9462227913</v>
      </c>
      <c r="K101" s="9">
        <f t="shared" si="5"/>
        <v>8539671.4657007437</v>
      </c>
      <c r="L101" s="8" t="s">
        <v>8</v>
      </c>
      <c r="M101" s="56">
        <v>7.81</v>
      </c>
      <c r="N101" s="3"/>
      <c r="O101" s="3"/>
      <c r="P101" s="3"/>
      <c r="Q101" s="3"/>
      <c r="R101" s="3"/>
      <c r="S101" s="3"/>
      <c r="T101" s="3"/>
      <c r="U101" s="3"/>
    </row>
    <row r="102" spans="1:21" ht="15" customHeight="1" x14ac:dyDescent="0.2">
      <c r="A102" s="7">
        <v>40815</v>
      </c>
      <c r="B102" s="8" t="s">
        <v>13</v>
      </c>
      <c r="C102" s="8" t="s">
        <v>114</v>
      </c>
      <c r="D102" s="8" t="s">
        <v>11</v>
      </c>
      <c r="E102" s="8" t="s">
        <v>15</v>
      </c>
      <c r="F102" s="9">
        <v>3900000</v>
      </c>
      <c r="G102" s="10">
        <f>M102</f>
        <v>7.9</v>
      </c>
      <c r="H102" s="9"/>
      <c r="I102" s="10"/>
      <c r="J102" s="9">
        <f>F102/G102</f>
        <v>493670.88607594935</v>
      </c>
      <c r="K102" s="9">
        <f t="shared" si="5"/>
        <v>9033342.351776693</v>
      </c>
      <c r="L102" s="8" t="s">
        <v>8</v>
      </c>
      <c r="M102" s="56">
        <v>7.9</v>
      </c>
      <c r="N102" s="3"/>
      <c r="O102" s="3"/>
      <c r="P102" s="3"/>
      <c r="Q102" s="3"/>
      <c r="R102" s="3"/>
      <c r="S102" s="3"/>
      <c r="T102" s="3"/>
      <c r="U102" s="3"/>
    </row>
    <row r="103" spans="1:21" ht="15" customHeight="1" x14ac:dyDescent="0.2">
      <c r="A103" s="7">
        <v>40815</v>
      </c>
      <c r="B103" s="8" t="s">
        <v>91</v>
      </c>
      <c r="C103" s="8" t="s">
        <v>92</v>
      </c>
      <c r="D103" s="8" t="s">
        <v>11</v>
      </c>
      <c r="E103" s="8" t="s">
        <v>12</v>
      </c>
      <c r="F103" s="9"/>
      <c r="G103" s="10"/>
      <c r="H103" s="9">
        <v>50000000</v>
      </c>
      <c r="I103" s="10">
        <f>M103</f>
        <v>48.875</v>
      </c>
      <c r="J103" s="9">
        <f>H103/I103</f>
        <v>1023017.9028132992</v>
      </c>
      <c r="K103" s="9">
        <f t="shared" si="5"/>
        <v>10056360.254589992</v>
      </c>
      <c r="L103" s="8" t="s">
        <v>8</v>
      </c>
      <c r="M103" s="56">
        <v>48.875</v>
      </c>
      <c r="N103" s="3"/>
      <c r="O103" s="3"/>
      <c r="P103" s="3"/>
      <c r="Q103" s="3"/>
      <c r="R103" s="3"/>
      <c r="S103" s="3"/>
      <c r="T103" s="3"/>
      <c r="U103" s="3"/>
    </row>
    <row r="104" spans="1:21" ht="15" customHeight="1" x14ac:dyDescent="0.2">
      <c r="A104" s="69">
        <v>40822</v>
      </c>
      <c r="B104" s="25" t="s">
        <v>97</v>
      </c>
      <c r="C104" s="25" t="s">
        <v>98</v>
      </c>
      <c r="D104" s="25" t="s">
        <v>11</v>
      </c>
      <c r="E104" s="25" t="s">
        <v>99</v>
      </c>
      <c r="F104" s="16"/>
      <c r="G104" s="27"/>
      <c r="H104" s="16"/>
      <c r="I104" s="27"/>
      <c r="J104" s="16">
        <v>-500000</v>
      </c>
      <c r="K104" s="9">
        <f t="shared" si="5"/>
        <v>9556360.2545899916</v>
      </c>
      <c r="L104" s="8" t="s">
        <v>8</v>
      </c>
      <c r="M104" s="56"/>
      <c r="N104" s="3"/>
      <c r="O104" s="3"/>
      <c r="P104" s="3"/>
      <c r="Q104" s="3"/>
      <c r="R104" s="3"/>
      <c r="S104" s="3"/>
      <c r="T104" s="3"/>
      <c r="U104" s="3"/>
    </row>
    <row r="105" spans="1:21" ht="15" customHeight="1" x14ac:dyDescent="0.2">
      <c r="A105" s="83">
        <v>40827</v>
      </c>
      <c r="B105" s="84" t="s">
        <v>88</v>
      </c>
      <c r="C105" s="84" t="s">
        <v>21</v>
      </c>
      <c r="D105" s="84" t="s">
        <v>93</v>
      </c>
      <c r="E105" s="84" t="s">
        <v>12</v>
      </c>
      <c r="F105" s="85"/>
      <c r="G105" s="86"/>
      <c r="H105" s="85">
        <v>-30000000</v>
      </c>
      <c r="I105" s="86">
        <f>M105</f>
        <v>49.24</v>
      </c>
      <c r="J105" s="85">
        <f>H105/I105</f>
        <v>-609260.76360682375</v>
      </c>
      <c r="K105" s="23">
        <f t="shared" si="5"/>
        <v>8947099.4909831677</v>
      </c>
      <c r="L105" s="3"/>
      <c r="M105" s="56">
        <v>49.24</v>
      </c>
      <c r="N105" s="3"/>
      <c r="O105" s="3"/>
      <c r="P105" s="3"/>
      <c r="Q105" s="3"/>
      <c r="R105" s="3"/>
      <c r="S105" s="3"/>
      <c r="T105" s="3"/>
      <c r="U105" s="3"/>
    </row>
    <row r="106" spans="1:21" ht="15" customHeight="1" x14ac:dyDescent="0.2">
      <c r="A106" s="76">
        <v>40829</v>
      </c>
      <c r="B106" s="77" t="s">
        <v>97</v>
      </c>
      <c r="C106" s="77" t="s">
        <v>98</v>
      </c>
      <c r="D106" s="77" t="s">
        <v>11</v>
      </c>
      <c r="E106" s="77" t="s">
        <v>99</v>
      </c>
      <c r="F106" s="24"/>
      <c r="G106" s="78"/>
      <c r="H106" s="24"/>
      <c r="I106" s="78"/>
      <c r="J106" s="24">
        <v>-700000</v>
      </c>
      <c r="K106" s="16">
        <f t="shared" si="5"/>
        <v>8247099.4909831677</v>
      </c>
      <c r="L106" s="3"/>
      <c r="M106" s="56"/>
      <c r="N106" s="3"/>
      <c r="O106" s="3"/>
      <c r="P106" s="3"/>
      <c r="Q106" s="3"/>
      <c r="R106" s="3"/>
      <c r="S106" s="3"/>
      <c r="T106" s="3"/>
      <c r="U106" s="3"/>
    </row>
    <row r="107" spans="1:21" ht="15" customHeight="1" x14ac:dyDescent="0.2">
      <c r="A107" s="52">
        <v>40849</v>
      </c>
      <c r="B107" s="53" t="s">
        <v>85</v>
      </c>
      <c r="C107" s="53" t="s">
        <v>92</v>
      </c>
      <c r="D107" s="53" t="s">
        <v>11</v>
      </c>
      <c r="E107" s="53" t="s">
        <v>12</v>
      </c>
      <c r="F107" s="54"/>
      <c r="G107" s="55"/>
      <c r="H107" s="54">
        <v>50000000</v>
      </c>
      <c r="I107" s="55"/>
      <c r="J107" s="54"/>
      <c r="K107" s="53" t="s">
        <v>64</v>
      </c>
      <c r="L107" s="62" t="s">
        <v>8</v>
      </c>
      <c r="M107" s="56"/>
      <c r="N107" s="3"/>
      <c r="O107" s="3"/>
      <c r="P107" s="3"/>
      <c r="Q107" s="3"/>
      <c r="R107" s="3"/>
      <c r="S107" s="3"/>
      <c r="T107" s="3"/>
      <c r="U107" s="3"/>
    </row>
    <row r="108" spans="1:21" ht="15" customHeight="1" x14ac:dyDescent="0.2">
      <c r="A108" s="66">
        <v>40877</v>
      </c>
      <c r="B108" s="67" t="s">
        <v>13</v>
      </c>
      <c r="C108" s="67" t="s">
        <v>14</v>
      </c>
      <c r="D108" s="67" t="s">
        <v>11</v>
      </c>
      <c r="E108" s="67" t="s">
        <v>15</v>
      </c>
      <c r="F108" s="20">
        <v>9900000</v>
      </c>
      <c r="G108" s="37">
        <f t="shared" ref="G108:G126" si="6">M108</f>
        <v>8.1300000000000008</v>
      </c>
      <c r="H108" s="20"/>
      <c r="I108" s="37"/>
      <c r="J108" s="20">
        <f t="shared" ref="J108:J123" si="7">F108/G108</f>
        <v>1217712.177121771</v>
      </c>
      <c r="K108" s="20">
        <f>K106+J108</f>
        <v>9464811.6681049392</v>
      </c>
      <c r="L108" s="8" t="s">
        <v>8</v>
      </c>
      <c r="M108" s="56">
        <v>8.1300000000000008</v>
      </c>
      <c r="N108" s="3"/>
      <c r="O108" s="3"/>
      <c r="P108" s="3"/>
      <c r="Q108" s="3"/>
      <c r="R108" s="3"/>
      <c r="S108" s="3"/>
      <c r="T108" s="3"/>
      <c r="U108" s="3"/>
    </row>
    <row r="109" spans="1:21" ht="15" customHeight="1" x14ac:dyDescent="0.2">
      <c r="A109" s="7">
        <v>40877</v>
      </c>
      <c r="B109" s="8" t="s">
        <v>13</v>
      </c>
      <c r="C109" s="8" t="s">
        <v>31</v>
      </c>
      <c r="D109" s="8" t="s">
        <v>11</v>
      </c>
      <c r="E109" s="8" t="s">
        <v>15</v>
      </c>
      <c r="F109" s="9">
        <v>-10000000</v>
      </c>
      <c r="G109" s="10">
        <f t="shared" si="6"/>
        <v>8.1300000000000008</v>
      </c>
      <c r="H109" s="9"/>
      <c r="I109" s="10"/>
      <c r="J109" s="9">
        <f t="shared" si="7"/>
        <v>-1230012.3001230012</v>
      </c>
      <c r="K109" s="9">
        <f t="shared" ref="K109:K123" si="8">K108+J109</f>
        <v>8234799.3679819377</v>
      </c>
      <c r="L109" s="8" t="s">
        <v>8</v>
      </c>
      <c r="M109" s="56">
        <v>8.1300000000000008</v>
      </c>
      <c r="N109" s="3"/>
      <c r="O109" s="3"/>
      <c r="P109" s="3"/>
      <c r="Q109" s="3"/>
      <c r="R109" s="3"/>
      <c r="S109" s="3"/>
      <c r="T109" s="3"/>
      <c r="U109" s="3"/>
    </row>
    <row r="110" spans="1:21" ht="15" customHeight="1" x14ac:dyDescent="0.2">
      <c r="A110" s="7">
        <v>40877</v>
      </c>
      <c r="B110" s="8" t="s">
        <v>13</v>
      </c>
      <c r="C110" s="8" t="s">
        <v>31</v>
      </c>
      <c r="D110" s="8" t="s">
        <v>11</v>
      </c>
      <c r="E110" s="8" t="s">
        <v>15</v>
      </c>
      <c r="F110" s="9">
        <v>-10000000</v>
      </c>
      <c r="G110" s="10">
        <f t="shared" si="6"/>
        <v>8.1300000000000008</v>
      </c>
      <c r="H110" s="9"/>
      <c r="I110" s="10"/>
      <c r="J110" s="9">
        <f t="shared" si="7"/>
        <v>-1230012.3001230012</v>
      </c>
      <c r="K110" s="9">
        <f t="shared" si="8"/>
        <v>7004787.0678589363</v>
      </c>
      <c r="L110" s="8" t="s">
        <v>8</v>
      </c>
      <c r="M110" s="56">
        <v>8.1300000000000008</v>
      </c>
      <c r="N110" s="3"/>
      <c r="O110" s="3"/>
      <c r="P110" s="3"/>
      <c r="Q110" s="3"/>
      <c r="R110" s="3"/>
      <c r="S110" s="3"/>
      <c r="T110" s="3"/>
      <c r="U110" s="3"/>
    </row>
    <row r="111" spans="1:21" ht="15" customHeight="1" x14ac:dyDescent="0.2">
      <c r="A111" s="7">
        <v>40878</v>
      </c>
      <c r="B111" s="8" t="s">
        <v>13</v>
      </c>
      <c r="C111" s="8" t="s">
        <v>14</v>
      </c>
      <c r="D111" s="8" t="s">
        <v>11</v>
      </c>
      <c r="E111" s="8" t="s">
        <v>15</v>
      </c>
      <c r="F111" s="9">
        <v>200000</v>
      </c>
      <c r="G111" s="10">
        <f t="shared" si="6"/>
        <v>8.09</v>
      </c>
      <c r="H111" s="9"/>
      <c r="I111" s="10"/>
      <c r="J111" s="9">
        <f t="shared" si="7"/>
        <v>24721.878862793572</v>
      </c>
      <c r="K111" s="9">
        <f t="shared" si="8"/>
        <v>7029508.9467217298</v>
      </c>
      <c r="L111" s="8" t="s">
        <v>8</v>
      </c>
      <c r="M111" s="56">
        <v>8.09</v>
      </c>
      <c r="N111" s="3"/>
      <c r="O111" s="3"/>
      <c r="P111" s="3"/>
      <c r="Q111" s="3"/>
      <c r="R111" s="3"/>
      <c r="S111" s="3"/>
      <c r="T111" s="3"/>
      <c r="U111" s="3"/>
    </row>
    <row r="112" spans="1:21" ht="15" customHeight="1" x14ac:dyDescent="0.2">
      <c r="A112" s="7">
        <v>40878</v>
      </c>
      <c r="B112" s="8" t="s">
        <v>13</v>
      </c>
      <c r="C112" s="8" t="s">
        <v>14</v>
      </c>
      <c r="D112" s="8" t="s">
        <v>11</v>
      </c>
      <c r="E112" s="8" t="s">
        <v>15</v>
      </c>
      <c r="F112" s="9">
        <v>24000000</v>
      </c>
      <c r="G112" s="10">
        <f t="shared" si="6"/>
        <v>8.09</v>
      </c>
      <c r="H112" s="9"/>
      <c r="I112" s="10"/>
      <c r="J112" s="9">
        <f t="shared" si="7"/>
        <v>2966625.4635352287</v>
      </c>
      <c r="K112" s="9">
        <f t="shared" si="8"/>
        <v>9996134.4102569595</v>
      </c>
      <c r="L112" s="8" t="s">
        <v>8</v>
      </c>
      <c r="M112" s="56">
        <v>8.09</v>
      </c>
      <c r="N112" s="3"/>
      <c r="O112" s="3"/>
      <c r="P112" s="3"/>
      <c r="Q112" s="3"/>
      <c r="R112" s="3"/>
      <c r="S112" s="3"/>
      <c r="T112" s="3"/>
      <c r="U112" s="3"/>
    </row>
    <row r="113" spans="1:21" ht="15" customHeight="1" x14ac:dyDescent="0.2">
      <c r="A113" s="7">
        <v>40878</v>
      </c>
      <c r="B113" s="8" t="s">
        <v>13</v>
      </c>
      <c r="C113" s="8" t="s">
        <v>14</v>
      </c>
      <c r="D113" s="8" t="s">
        <v>11</v>
      </c>
      <c r="E113" s="8" t="s">
        <v>15</v>
      </c>
      <c r="F113" s="9">
        <v>9900000</v>
      </c>
      <c r="G113" s="10">
        <f t="shared" si="6"/>
        <v>8.09</v>
      </c>
      <c r="H113" s="9"/>
      <c r="I113" s="10"/>
      <c r="J113" s="9">
        <f t="shared" si="7"/>
        <v>1223733.0037082818</v>
      </c>
      <c r="K113" s="9">
        <f t="shared" si="8"/>
        <v>11219867.413965242</v>
      </c>
      <c r="L113" s="8" t="s">
        <v>8</v>
      </c>
      <c r="M113" s="56">
        <v>8.09</v>
      </c>
      <c r="N113" s="3"/>
      <c r="O113" s="3"/>
      <c r="P113" s="3"/>
      <c r="Q113" s="3"/>
      <c r="R113" s="3"/>
      <c r="S113" s="3"/>
      <c r="T113" s="3"/>
      <c r="U113" s="3"/>
    </row>
    <row r="114" spans="1:21" ht="15" customHeight="1" x14ac:dyDescent="0.2">
      <c r="A114" s="7">
        <v>40878</v>
      </c>
      <c r="B114" s="8" t="s">
        <v>13</v>
      </c>
      <c r="C114" s="8" t="s">
        <v>31</v>
      </c>
      <c r="D114" s="8" t="s">
        <v>11</v>
      </c>
      <c r="E114" s="8" t="s">
        <v>15</v>
      </c>
      <c r="F114" s="9">
        <v>-4000000</v>
      </c>
      <c r="G114" s="10">
        <f t="shared" si="6"/>
        <v>8.09</v>
      </c>
      <c r="H114" s="9"/>
      <c r="I114" s="10"/>
      <c r="J114" s="9">
        <f t="shared" si="7"/>
        <v>-494437.57725587144</v>
      </c>
      <c r="K114" s="9">
        <f t="shared" si="8"/>
        <v>10725429.836709371</v>
      </c>
      <c r="L114" s="8" t="s">
        <v>8</v>
      </c>
      <c r="M114" s="56">
        <v>8.09</v>
      </c>
      <c r="N114" s="3"/>
      <c r="O114" s="3"/>
      <c r="P114" s="3"/>
      <c r="Q114" s="3"/>
      <c r="R114" s="3"/>
      <c r="S114" s="3"/>
      <c r="T114" s="3"/>
      <c r="U114" s="3"/>
    </row>
    <row r="115" spans="1:21" ht="15" customHeight="1" x14ac:dyDescent="0.2">
      <c r="A115" s="7">
        <v>40878</v>
      </c>
      <c r="B115" s="8" t="s">
        <v>13</v>
      </c>
      <c r="C115" s="8" t="s">
        <v>31</v>
      </c>
      <c r="D115" s="8" t="s">
        <v>11</v>
      </c>
      <c r="E115" s="8" t="s">
        <v>15</v>
      </c>
      <c r="F115" s="9">
        <v>-20000000</v>
      </c>
      <c r="G115" s="10">
        <f t="shared" si="6"/>
        <v>8.09</v>
      </c>
      <c r="H115" s="9"/>
      <c r="I115" s="10"/>
      <c r="J115" s="9">
        <f t="shared" si="7"/>
        <v>-2472187.8862793571</v>
      </c>
      <c r="K115" s="9">
        <f t="shared" si="8"/>
        <v>8253241.9504300132</v>
      </c>
      <c r="L115" s="8" t="s">
        <v>8</v>
      </c>
      <c r="M115" s="56">
        <v>8.09</v>
      </c>
      <c r="N115" s="3"/>
      <c r="O115" s="3"/>
      <c r="P115" s="3"/>
      <c r="Q115" s="3"/>
      <c r="R115" s="3"/>
      <c r="S115" s="3"/>
      <c r="T115" s="3"/>
      <c r="U115" s="3"/>
    </row>
    <row r="116" spans="1:21" ht="15" customHeight="1" x14ac:dyDescent="0.2">
      <c r="A116" s="7">
        <v>40882</v>
      </c>
      <c r="B116" s="8" t="s">
        <v>13</v>
      </c>
      <c r="C116" s="8" t="s">
        <v>115</v>
      </c>
      <c r="D116" s="8" t="s">
        <v>11</v>
      </c>
      <c r="E116" s="8" t="s">
        <v>15</v>
      </c>
      <c r="F116" s="9">
        <v>10000000</v>
      </c>
      <c r="G116" s="10">
        <f t="shared" si="6"/>
        <v>8</v>
      </c>
      <c r="H116" s="9"/>
      <c r="I116" s="10"/>
      <c r="J116" s="9">
        <f t="shared" si="7"/>
        <v>1250000</v>
      </c>
      <c r="K116" s="9">
        <f t="shared" si="8"/>
        <v>9503241.9504300132</v>
      </c>
      <c r="L116" s="8" t="s">
        <v>8</v>
      </c>
      <c r="M116" s="56">
        <v>8</v>
      </c>
      <c r="N116" s="3"/>
      <c r="O116" s="3"/>
      <c r="P116" s="3"/>
      <c r="Q116" s="3"/>
      <c r="R116" s="3"/>
      <c r="S116" s="3"/>
      <c r="T116" s="3"/>
      <c r="U116" s="3"/>
    </row>
    <row r="117" spans="1:21" ht="15" customHeight="1" x14ac:dyDescent="0.2">
      <c r="A117" s="7">
        <v>40882</v>
      </c>
      <c r="B117" s="8" t="s">
        <v>13</v>
      </c>
      <c r="C117" s="8" t="s">
        <v>115</v>
      </c>
      <c r="D117" s="8" t="s">
        <v>11</v>
      </c>
      <c r="E117" s="8" t="s">
        <v>15</v>
      </c>
      <c r="F117" s="9">
        <v>10000000</v>
      </c>
      <c r="G117" s="10">
        <f t="shared" si="6"/>
        <v>8</v>
      </c>
      <c r="H117" s="9"/>
      <c r="I117" s="10"/>
      <c r="J117" s="9">
        <f t="shared" si="7"/>
        <v>1250000</v>
      </c>
      <c r="K117" s="9">
        <f t="shared" si="8"/>
        <v>10753241.950430013</v>
      </c>
      <c r="L117" s="8" t="s">
        <v>8</v>
      </c>
      <c r="M117" s="56">
        <v>8</v>
      </c>
      <c r="N117" s="3"/>
      <c r="O117" s="3"/>
      <c r="P117" s="3"/>
      <c r="Q117" s="3"/>
      <c r="R117" s="3"/>
      <c r="S117" s="3"/>
      <c r="T117" s="3"/>
      <c r="U117" s="3"/>
    </row>
    <row r="118" spans="1:21" ht="15" customHeight="1" x14ac:dyDescent="0.2">
      <c r="A118" s="7">
        <v>40882</v>
      </c>
      <c r="B118" s="8" t="s">
        <v>13</v>
      </c>
      <c r="C118" s="8" t="s">
        <v>115</v>
      </c>
      <c r="D118" s="8" t="s">
        <v>11</v>
      </c>
      <c r="E118" s="8" t="s">
        <v>15</v>
      </c>
      <c r="F118" s="9">
        <v>12000000</v>
      </c>
      <c r="G118" s="10">
        <f t="shared" si="6"/>
        <v>8</v>
      </c>
      <c r="H118" s="9"/>
      <c r="I118" s="10"/>
      <c r="J118" s="9">
        <f t="shared" si="7"/>
        <v>1500000</v>
      </c>
      <c r="K118" s="9">
        <f t="shared" si="8"/>
        <v>12253241.950430013</v>
      </c>
      <c r="L118" s="8" t="s">
        <v>8</v>
      </c>
      <c r="M118" s="56">
        <v>8</v>
      </c>
      <c r="N118" s="3"/>
      <c r="O118" s="3"/>
      <c r="P118" s="3"/>
      <c r="Q118" s="3"/>
      <c r="R118" s="3"/>
      <c r="S118" s="3"/>
      <c r="T118" s="3"/>
      <c r="U118" s="3"/>
    </row>
    <row r="119" spans="1:21" ht="15" customHeight="1" x14ac:dyDescent="0.2">
      <c r="A119" s="7">
        <v>40882</v>
      </c>
      <c r="B119" s="8" t="s">
        <v>13</v>
      </c>
      <c r="C119" s="8" t="s">
        <v>114</v>
      </c>
      <c r="D119" s="8" t="s">
        <v>11</v>
      </c>
      <c r="E119" s="8" t="s">
        <v>15</v>
      </c>
      <c r="F119" s="9">
        <v>-3000000</v>
      </c>
      <c r="G119" s="10">
        <f t="shared" si="6"/>
        <v>8</v>
      </c>
      <c r="H119" s="9"/>
      <c r="I119" s="10"/>
      <c r="J119" s="9">
        <f t="shared" si="7"/>
        <v>-375000</v>
      </c>
      <c r="K119" s="9">
        <f t="shared" si="8"/>
        <v>11878241.950430013</v>
      </c>
      <c r="L119" s="8" t="s">
        <v>8</v>
      </c>
      <c r="M119" s="56">
        <v>8</v>
      </c>
      <c r="N119" s="3"/>
      <c r="O119" s="3"/>
      <c r="P119" s="3"/>
      <c r="Q119" s="3"/>
      <c r="R119" s="3"/>
      <c r="S119" s="3"/>
      <c r="T119" s="3"/>
      <c r="U119" s="3"/>
    </row>
    <row r="120" spans="1:21" ht="15" customHeight="1" x14ac:dyDescent="0.2">
      <c r="A120" s="7">
        <v>40882</v>
      </c>
      <c r="B120" s="8" t="s">
        <v>13</v>
      </c>
      <c r="C120" s="8" t="s">
        <v>116</v>
      </c>
      <c r="D120" s="8" t="s">
        <v>11</v>
      </c>
      <c r="E120" s="8" t="s">
        <v>15</v>
      </c>
      <c r="F120" s="9">
        <v>-10000000</v>
      </c>
      <c r="G120" s="10">
        <f t="shared" si="6"/>
        <v>8</v>
      </c>
      <c r="H120" s="9"/>
      <c r="I120" s="10"/>
      <c r="J120" s="9">
        <f t="shared" si="7"/>
        <v>-1250000</v>
      </c>
      <c r="K120" s="9">
        <f t="shared" si="8"/>
        <v>10628241.950430013</v>
      </c>
      <c r="L120" s="8" t="s">
        <v>8</v>
      </c>
      <c r="M120" s="56">
        <v>8</v>
      </c>
      <c r="N120" s="3"/>
      <c r="O120" s="3"/>
      <c r="P120" s="3"/>
      <c r="Q120" s="3"/>
      <c r="R120" s="3"/>
      <c r="S120" s="3"/>
      <c r="T120" s="3"/>
      <c r="U120" s="3"/>
    </row>
    <row r="121" spans="1:21" ht="15" customHeight="1" x14ac:dyDescent="0.2">
      <c r="A121" s="7">
        <v>40882</v>
      </c>
      <c r="B121" s="8" t="s">
        <v>13</v>
      </c>
      <c r="C121" s="8" t="s">
        <v>116</v>
      </c>
      <c r="D121" s="8" t="s">
        <v>11</v>
      </c>
      <c r="E121" s="8" t="s">
        <v>15</v>
      </c>
      <c r="F121" s="9">
        <v>-11000000</v>
      </c>
      <c r="G121" s="10">
        <f t="shared" si="6"/>
        <v>8</v>
      </c>
      <c r="H121" s="9"/>
      <c r="I121" s="10"/>
      <c r="J121" s="9">
        <f t="shared" si="7"/>
        <v>-1375000</v>
      </c>
      <c r="K121" s="9">
        <f t="shared" si="8"/>
        <v>9253241.9504300132</v>
      </c>
      <c r="L121" s="8" t="s">
        <v>8</v>
      </c>
      <c r="M121" s="56">
        <v>8</v>
      </c>
      <c r="N121" s="3"/>
      <c r="O121" s="3"/>
      <c r="P121" s="3"/>
      <c r="Q121" s="3"/>
      <c r="R121" s="3"/>
      <c r="S121" s="3"/>
      <c r="T121" s="3"/>
      <c r="U121" s="3"/>
    </row>
    <row r="122" spans="1:21" ht="15" customHeight="1" x14ac:dyDescent="0.2">
      <c r="A122" s="7">
        <v>40882</v>
      </c>
      <c r="B122" s="8" t="s">
        <v>13</v>
      </c>
      <c r="C122" s="8" t="s">
        <v>86</v>
      </c>
      <c r="D122" s="8" t="s">
        <v>11</v>
      </c>
      <c r="E122" s="8" t="s">
        <v>15</v>
      </c>
      <c r="F122" s="9">
        <v>-4000000</v>
      </c>
      <c r="G122" s="10">
        <f t="shared" si="6"/>
        <v>8</v>
      </c>
      <c r="H122" s="9"/>
      <c r="I122" s="10"/>
      <c r="J122" s="9">
        <f t="shared" si="7"/>
        <v>-500000</v>
      </c>
      <c r="K122" s="9">
        <f t="shared" si="8"/>
        <v>8753241.9504300132</v>
      </c>
      <c r="L122" s="8" t="s">
        <v>8</v>
      </c>
      <c r="M122" s="56">
        <v>8</v>
      </c>
      <c r="N122" s="3"/>
      <c r="O122" s="3"/>
      <c r="P122" s="3"/>
      <c r="Q122" s="3"/>
      <c r="R122" s="3"/>
      <c r="S122" s="3"/>
      <c r="T122" s="3"/>
      <c r="U122" s="3"/>
    </row>
    <row r="123" spans="1:21" ht="15" customHeight="1" x14ac:dyDescent="0.2">
      <c r="A123" s="69">
        <v>40882</v>
      </c>
      <c r="B123" s="25" t="s">
        <v>13</v>
      </c>
      <c r="C123" s="25" t="s">
        <v>86</v>
      </c>
      <c r="D123" s="25" t="s">
        <v>11</v>
      </c>
      <c r="E123" s="25" t="s">
        <v>15</v>
      </c>
      <c r="F123" s="16">
        <v>-4000000</v>
      </c>
      <c r="G123" s="27">
        <f t="shared" si="6"/>
        <v>8</v>
      </c>
      <c r="H123" s="16"/>
      <c r="I123" s="27"/>
      <c r="J123" s="16">
        <f t="shared" si="7"/>
        <v>-500000</v>
      </c>
      <c r="K123" s="16">
        <f t="shared" si="8"/>
        <v>8253241.9504300132</v>
      </c>
      <c r="L123" s="8" t="s">
        <v>8</v>
      </c>
      <c r="M123" s="56">
        <v>8</v>
      </c>
      <c r="N123" s="3"/>
      <c r="O123" s="3"/>
      <c r="P123" s="3"/>
      <c r="Q123" s="3"/>
      <c r="R123" s="3"/>
      <c r="S123" s="3"/>
      <c r="T123" s="3"/>
      <c r="U123" s="3"/>
    </row>
    <row r="124" spans="1:21" ht="15" customHeight="1" x14ac:dyDescent="0.2">
      <c r="A124" s="87">
        <v>40884</v>
      </c>
      <c r="B124" s="88" t="s">
        <v>13</v>
      </c>
      <c r="C124" s="89" t="s">
        <v>115</v>
      </c>
      <c r="D124" s="89" t="s">
        <v>117</v>
      </c>
      <c r="E124" s="89" t="s">
        <v>15</v>
      </c>
      <c r="F124" s="90">
        <f>J124*G124</f>
        <v>128479999.99999999</v>
      </c>
      <c r="G124" s="91">
        <f t="shared" si="6"/>
        <v>8.0299999999999994</v>
      </c>
      <c r="H124" s="90"/>
      <c r="I124" s="91"/>
      <c r="J124" s="90">
        <v>16000000</v>
      </c>
      <c r="K124" s="92" t="s">
        <v>101</v>
      </c>
      <c r="L124" s="62" t="s">
        <v>8</v>
      </c>
      <c r="M124" s="56">
        <v>8.0299999999999994</v>
      </c>
      <c r="N124" s="3"/>
      <c r="O124" s="3"/>
      <c r="P124" s="3"/>
      <c r="Q124" s="3"/>
      <c r="R124" s="3"/>
      <c r="S124" s="3"/>
      <c r="T124" s="3"/>
      <c r="U124" s="3"/>
    </row>
    <row r="125" spans="1:21" ht="15" customHeight="1" x14ac:dyDescent="0.2">
      <c r="A125" s="87">
        <v>40884</v>
      </c>
      <c r="B125" s="89" t="s">
        <v>13</v>
      </c>
      <c r="C125" s="89" t="s">
        <v>14</v>
      </c>
      <c r="D125" s="89" t="s">
        <v>117</v>
      </c>
      <c r="E125" s="89" t="s">
        <v>15</v>
      </c>
      <c r="F125" s="90">
        <f>J125*G125</f>
        <v>152570000</v>
      </c>
      <c r="G125" s="91">
        <f t="shared" si="6"/>
        <v>8.0299999999999994</v>
      </c>
      <c r="H125" s="90"/>
      <c r="I125" s="91"/>
      <c r="J125" s="90">
        <v>19000000</v>
      </c>
      <c r="K125" s="92" t="s">
        <v>101</v>
      </c>
      <c r="L125" s="62" t="s">
        <v>8</v>
      </c>
      <c r="M125" s="56">
        <v>8.0299999999999994</v>
      </c>
      <c r="N125" s="3"/>
      <c r="O125" s="3"/>
      <c r="P125" s="3"/>
      <c r="Q125" s="3"/>
      <c r="R125" s="3"/>
      <c r="S125" s="3"/>
      <c r="T125" s="3"/>
      <c r="U125" s="3"/>
    </row>
    <row r="126" spans="1:21" ht="15" customHeight="1" x14ac:dyDescent="0.2">
      <c r="A126" s="66">
        <v>40889</v>
      </c>
      <c r="B126" s="67" t="s">
        <v>13</v>
      </c>
      <c r="C126" s="67" t="s">
        <v>86</v>
      </c>
      <c r="D126" s="67" t="s">
        <v>11</v>
      </c>
      <c r="E126" s="67" t="s">
        <v>15</v>
      </c>
      <c r="F126" s="20">
        <v>-1000000</v>
      </c>
      <c r="G126" s="37">
        <f t="shared" si="6"/>
        <v>8.2799999999999994</v>
      </c>
      <c r="H126" s="20"/>
      <c r="I126" s="37"/>
      <c r="J126" s="20">
        <f>F126/G126</f>
        <v>-120772.94685990339</v>
      </c>
      <c r="K126" s="20">
        <f>K123+J126</f>
        <v>8132469.0035701096</v>
      </c>
      <c r="L126" s="8" t="s">
        <v>8</v>
      </c>
      <c r="M126" s="56">
        <v>8.2799999999999994</v>
      </c>
      <c r="N126" s="3"/>
      <c r="O126" s="3"/>
      <c r="P126" s="3"/>
      <c r="Q126" s="3"/>
      <c r="R126" s="3"/>
      <c r="S126" s="3"/>
      <c r="T126" s="3"/>
      <c r="U126" s="3"/>
    </row>
    <row r="127" spans="1:21" ht="15" customHeight="1" x14ac:dyDescent="0.2">
      <c r="A127" s="7">
        <v>40891</v>
      </c>
      <c r="B127" s="8" t="s">
        <v>97</v>
      </c>
      <c r="C127" s="8" t="s">
        <v>98</v>
      </c>
      <c r="D127" s="8" t="s">
        <v>11</v>
      </c>
      <c r="E127" s="8" t="s">
        <v>99</v>
      </c>
      <c r="F127" s="9"/>
      <c r="G127" s="10"/>
      <c r="H127" s="9"/>
      <c r="I127" s="10"/>
      <c r="J127" s="9">
        <v>-1000000</v>
      </c>
      <c r="K127" s="9">
        <f t="shared" ref="K127:K158" si="9">K126+J127</f>
        <v>7132469.0035701096</v>
      </c>
      <c r="L127" s="3"/>
      <c r="M127" s="56"/>
      <c r="N127" s="3"/>
      <c r="O127" s="3"/>
      <c r="P127" s="3"/>
      <c r="Q127" s="3"/>
      <c r="R127" s="3"/>
      <c r="S127" s="3"/>
      <c r="T127" s="3"/>
      <c r="U127" s="3"/>
    </row>
    <row r="128" spans="1:21" ht="15" customHeight="1" x14ac:dyDescent="0.2">
      <c r="A128" s="7">
        <v>40892</v>
      </c>
      <c r="B128" s="8" t="s">
        <v>13</v>
      </c>
      <c r="C128" s="8" t="s">
        <v>86</v>
      </c>
      <c r="D128" s="8" t="s">
        <v>11</v>
      </c>
      <c r="E128" s="8" t="s">
        <v>15</v>
      </c>
      <c r="F128" s="9">
        <v>-4000000</v>
      </c>
      <c r="G128" s="10">
        <f t="shared" ref="G128:G133" si="10">M128</f>
        <v>8.3800000000000008</v>
      </c>
      <c r="H128" s="9"/>
      <c r="I128" s="10"/>
      <c r="J128" s="9">
        <f t="shared" ref="J128:J133" si="11">F128/G128</f>
        <v>-477326.96897374699</v>
      </c>
      <c r="K128" s="9">
        <f t="shared" si="9"/>
        <v>6655142.0345963631</v>
      </c>
      <c r="L128" s="8" t="s">
        <v>8</v>
      </c>
      <c r="M128" s="56">
        <v>8.3800000000000008</v>
      </c>
      <c r="N128" s="3"/>
      <c r="O128" s="3"/>
      <c r="P128" s="3"/>
      <c r="Q128" s="3"/>
      <c r="R128" s="3"/>
      <c r="S128" s="3"/>
      <c r="T128" s="3"/>
      <c r="U128" s="3"/>
    </row>
    <row r="129" spans="1:21" ht="15" customHeight="1" x14ac:dyDescent="0.2">
      <c r="A129" s="7">
        <v>40892</v>
      </c>
      <c r="B129" s="8" t="s">
        <v>13</v>
      </c>
      <c r="C129" s="8" t="s">
        <v>86</v>
      </c>
      <c r="D129" s="8" t="s">
        <v>11</v>
      </c>
      <c r="E129" s="8" t="s">
        <v>15</v>
      </c>
      <c r="F129" s="9">
        <v>-4000000</v>
      </c>
      <c r="G129" s="10">
        <f t="shared" si="10"/>
        <v>8.3800000000000008</v>
      </c>
      <c r="H129" s="9"/>
      <c r="I129" s="10"/>
      <c r="J129" s="9">
        <f t="shared" si="11"/>
        <v>-477326.96897374699</v>
      </c>
      <c r="K129" s="9">
        <f t="shared" si="9"/>
        <v>6177815.0656226166</v>
      </c>
      <c r="L129" s="8" t="s">
        <v>8</v>
      </c>
      <c r="M129" s="56">
        <v>8.3800000000000008</v>
      </c>
      <c r="N129" s="3"/>
      <c r="O129" s="3"/>
      <c r="P129" s="3"/>
      <c r="Q129" s="3"/>
      <c r="R129" s="3"/>
      <c r="S129" s="3"/>
      <c r="T129" s="3"/>
      <c r="U129" s="3"/>
    </row>
    <row r="130" spans="1:21" ht="15" customHeight="1" x14ac:dyDescent="0.2">
      <c r="A130" s="7">
        <v>40892</v>
      </c>
      <c r="B130" s="8" t="s">
        <v>13</v>
      </c>
      <c r="C130" s="8" t="s">
        <v>86</v>
      </c>
      <c r="D130" s="8" t="s">
        <v>11</v>
      </c>
      <c r="E130" s="8" t="s">
        <v>15</v>
      </c>
      <c r="F130" s="9">
        <v>-4000000</v>
      </c>
      <c r="G130" s="10">
        <f t="shared" si="10"/>
        <v>8.3800000000000008</v>
      </c>
      <c r="H130" s="9"/>
      <c r="I130" s="10"/>
      <c r="J130" s="9">
        <f t="shared" si="11"/>
        <v>-477326.96897374699</v>
      </c>
      <c r="K130" s="9">
        <f t="shared" si="9"/>
        <v>5700488.09664887</v>
      </c>
      <c r="L130" s="8" t="s">
        <v>8</v>
      </c>
      <c r="M130" s="56">
        <v>8.3800000000000008</v>
      </c>
      <c r="N130" s="3"/>
      <c r="O130" s="3"/>
      <c r="P130" s="3"/>
      <c r="Q130" s="3"/>
      <c r="R130" s="3"/>
      <c r="S130" s="3"/>
      <c r="T130" s="3"/>
      <c r="U130" s="3"/>
    </row>
    <row r="131" spans="1:21" ht="15" customHeight="1" x14ac:dyDescent="0.2">
      <c r="A131" s="7">
        <v>40892</v>
      </c>
      <c r="B131" s="8" t="s">
        <v>13</v>
      </c>
      <c r="C131" s="8" t="s">
        <v>86</v>
      </c>
      <c r="D131" s="8" t="s">
        <v>11</v>
      </c>
      <c r="E131" s="8" t="s">
        <v>15</v>
      </c>
      <c r="F131" s="9">
        <v>-4000000</v>
      </c>
      <c r="G131" s="10">
        <f t="shared" si="10"/>
        <v>8.3800000000000008</v>
      </c>
      <c r="H131" s="9"/>
      <c r="I131" s="10"/>
      <c r="J131" s="9">
        <f t="shared" si="11"/>
        <v>-477326.96897374699</v>
      </c>
      <c r="K131" s="9">
        <f t="shared" si="9"/>
        <v>5223161.1276751235</v>
      </c>
      <c r="L131" s="8" t="s">
        <v>8</v>
      </c>
      <c r="M131" s="56">
        <v>8.3800000000000008</v>
      </c>
      <c r="N131" s="3"/>
      <c r="O131" s="3"/>
      <c r="P131" s="3"/>
      <c r="Q131" s="3"/>
      <c r="R131" s="3"/>
      <c r="S131" s="3"/>
      <c r="T131" s="3"/>
      <c r="U131" s="3"/>
    </row>
    <row r="132" spans="1:21" ht="15" customHeight="1" x14ac:dyDescent="0.2">
      <c r="A132" s="7">
        <v>40896</v>
      </c>
      <c r="B132" s="8" t="s">
        <v>13</v>
      </c>
      <c r="C132" s="8" t="s">
        <v>86</v>
      </c>
      <c r="D132" s="8" t="s">
        <v>11</v>
      </c>
      <c r="E132" s="8" t="s">
        <v>15</v>
      </c>
      <c r="F132" s="9">
        <v>-40000000</v>
      </c>
      <c r="G132" s="10">
        <f t="shared" si="10"/>
        <v>8.39</v>
      </c>
      <c r="H132" s="9"/>
      <c r="I132" s="10"/>
      <c r="J132" s="9">
        <f t="shared" si="11"/>
        <v>-4767580.4529201426</v>
      </c>
      <c r="K132" s="9">
        <f t="shared" si="9"/>
        <v>455580.67475498095</v>
      </c>
      <c r="L132" s="8" t="s">
        <v>8</v>
      </c>
      <c r="M132" s="56">
        <v>8.39</v>
      </c>
      <c r="N132" s="3"/>
      <c r="O132" s="3"/>
      <c r="P132" s="3"/>
      <c r="Q132" s="3"/>
      <c r="R132" s="3"/>
      <c r="S132" s="3"/>
      <c r="T132" s="3"/>
      <c r="U132" s="3"/>
    </row>
    <row r="133" spans="1:21" ht="15" customHeight="1" x14ac:dyDescent="0.2">
      <c r="A133" s="69">
        <v>40898</v>
      </c>
      <c r="B133" s="25" t="s">
        <v>13</v>
      </c>
      <c r="C133" s="25" t="s">
        <v>86</v>
      </c>
      <c r="D133" s="25" t="s">
        <v>11</v>
      </c>
      <c r="E133" s="25" t="s">
        <v>15</v>
      </c>
      <c r="F133" s="16">
        <v>-31000000</v>
      </c>
      <c r="G133" s="27">
        <f t="shared" si="10"/>
        <v>8.27</v>
      </c>
      <c r="H133" s="16"/>
      <c r="I133" s="27"/>
      <c r="J133" s="16">
        <f t="shared" si="11"/>
        <v>-3748488.5126964934</v>
      </c>
      <c r="K133" s="16">
        <f t="shared" si="9"/>
        <v>-3292907.8379415125</v>
      </c>
      <c r="L133" s="8" t="s">
        <v>8</v>
      </c>
      <c r="M133" s="56">
        <v>8.27</v>
      </c>
      <c r="N133" s="3"/>
      <c r="O133" s="3"/>
      <c r="P133" s="3"/>
      <c r="Q133" s="3"/>
      <c r="R133" s="3"/>
      <c r="S133" s="3"/>
      <c r="T133" s="3"/>
      <c r="U133" s="3"/>
    </row>
    <row r="134" spans="1:21" ht="15" customHeight="1" x14ac:dyDescent="0.2">
      <c r="A134" s="151">
        <v>40899</v>
      </c>
      <c r="B134" s="152" t="s">
        <v>4</v>
      </c>
      <c r="C134" s="152" t="s">
        <v>28</v>
      </c>
      <c r="D134" s="152" t="s">
        <v>11</v>
      </c>
      <c r="E134" s="152" t="s">
        <v>7</v>
      </c>
      <c r="F134" s="153"/>
      <c r="G134" s="154"/>
      <c r="H134" s="153"/>
      <c r="I134" s="154"/>
      <c r="J134" s="153">
        <v>-969086</v>
      </c>
      <c r="K134" s="153">
        <f t="shared" si="9"/>
        <v>-4261993.8379415125</v>
      </c>
      <c r="L134" s="19"/>
      <c r="M134" s="56"/>
      <c r="N134" s="3"/>
      <c r="O134" s="3">
        <f>J136/J134</f>
        <v>-4.0001010868517976E-2</v>
      </c>
      <c r="P134" s="3"/>
      <c r="Q134" s="3"/>
      <c r="R134" s="3"/>
      <c r="S134" s="3"/>
      <c r="T134" s="3"/>
      <c r="U134" s="3"/>
    </row>
    <row r="135" spans="1:21" ht="15" customHeight="1" x14ac:dyDescent="0.2">
      <c r="A135" s="71">
        <v>40907</v>
      </c>
      <c r="B135" s="72" t="s">
        <v>9</v>
      </c>
      <c r="C135" s="72" t="s">
        <v>92</v>
      </c>
      <c r="D135" s="72" t="s">
        <v>11</v>
      </c>
      <c r="E135" s="72" t="s">
        <v>12</v>
      </c>
      <c r="F135" s="73"/>
      <c r="G135" s="74"/>
      <c r="H135" s="73">
        <v>10000000</v>
      </c>
      <c r="I135" s="74">
        <f>M135</f>
        <v>53.061</v>
      </c>
      <c r="J135" s="73">
        <f>H135/I135</f>
        <v>188462.33580218992</v>
      </c>
      <c r="K135" s="73">
        <f t="shared" si="9"/>
        <v>-4073531.5021393225</v>
      </c>
      <c r="L135" s="62" t="s">
        <v>8</v>
      </c>
      <c r="M135" s="56">
        <v>53.061</v>
      </c>
      <c r="N135" s="3"/>
      <c r="O135" s="3"/>
      <c r="P135" s="3"/>
      <c r="Q135" s="3"/>
      <c r="R135" s="3"/>
      <c r="S135" s="3"/>
      <c r="T135" s="3"/>
      <c r="U135" s="3"/>
    </row>
    <row r="136" spans="1:21" ht="15" customHeight="1" x14ac:dyDescent="0.2">
      <c r="A136" s="151">
        <v>40908</v>
      </c>
      <c r="B136" s="152" t="s">
        <v>4</v>
      </c>
      <c r="C136" s="152" t="s">
        <v>118</v>
      </c>
      <c r="D136" s="152" t="s">
        <v>11</v>
      </c>
      <c r="E136" s="152" t="s">
        <v>7</v>
      </c>
      <c r="F136" s="153"/>
      <c r="G136" s="154"/>
      <c r="H136" s="153"/>
      <c r="I136" s="154"/>
      <c r="J136" s="153">
        <v>38764.419618528613</v>
      </c>
      <c r="K136" s="153">
        <f t="shared" si="9"/>
        <v>-4034767.0825207937</v>
      </c>
      <c r="L136" s="19"/>
      <c r="M136" s="56"/>
      <c r="N136" s="3"/>
      <c r="O136" s="3"/>
      <c r="P136" s="3"/>
      <c r="Q136" s="3"/>
      <c r="R136" s="3"/>
      <c r="S136" s="3"/>
      <c r="T136" s="3"/>
      <c r="U136" s="3"/>
    </row>
    <row r="137" spans="1:21" ht="15" customHeight="1" x14ac:dyDescent="0.2">
      <c r="A137" s="66">
        <v>40910</v>
      </c>
      <c r="B137" s="67" t="s">
        <v>4</v>
      </c>
      <c r="C137" s="67" t="s">
        <v>119</v>
      </c>
      <c r="D137" s="67" t="s">
        <v>11</v>
      </c>
      <c r="E137" s="67" t="s">
        <v>7</v>
      </c>
      <c r="F137" s="20"/>
      <c r="G137" s="37"/>
      <c r="H137" s="20"/>
      <c r="I137" s="37"/>
      <c r="J137" s="97">
        <v>1110000</v>
      </c>
      <c r="K137" s="20">
        <f t="shared" si="9"/>
        <v>-2924767.0825207937</v>
      </c>
      <c r="L137" s="3"/>
      <c r="M137" s="56"/>
      <c r="N137" s="3"/>
      <c r="O137" s="3"/>
      <c r="P137" s="3"/>
      <c r="Q137" s="3"/>
      <c r="R137" s="3"/>
      <c r="S137" s="3"/>
      <c r="T137" s="3"/>
      <c r="U137" s="3"/>
    </row>
    <row r="138" spans="1:21" ht="15" customHeight="1" x14ac:dyDescent="0.2">
      <c r="A138" s="7">
        <v>40910</v>
      </c>
      <c r="B138" s="8" t="s">
        <v>4</v>
      </c>
      <c r="C138" s="8" t="s">
        <v>120</v>
      </c>
      <c r="D138" s="8" t="s">
        <v>11</v>
      </c>
      <c r="E138" s="8" t="s">
        <v>7</v>
      </c>
      <c r="F138" s="9"/>
      <c r="G138" s="10"/>
      <c r="H138" s="9"/>
      <c r="I138" s="10"/>
      <c r="J138" s="28">
        <v>2146700</v>
      </c>
      <c r="K138" s="9">
        <f t="shared" si="9"/>
        <v>-778067.08252079366</v>
      </c>
      <c r="L138" s="10"/>
      <c r="M138" s="56"/>
      <c r="N138" s="3"/>
      <c r="O138" s="3"/>
      <c r="P138" s="3"/>
      <c r="Q138" s="3"/>
      <c r="R138" s="3"/>
      <c r="S138" s="3"/>
      <c r="T138" s="3"/>
      <c r="U138" s="3"/>
    </row>
    <row r="139" spans="1:21" ht="15" customHeight="1" x14ac:dyDescent="0.2">
      <c r="A139" s="69">
        <v>40910</v>
      </c>
      <c r="B139" s="25" t="s">
        <v>4</v>
      </c>
      <c r="C139" s="25" t="s">
        <v>92</v>
      </c>
      <c r="D139" s="25" t="s">
        <v>11</v>
      </c>
      <c r="E139" s="25" t="s">
        <v>12</v>
      </c>
      <c r="F139" s="16"/>
      <c r="G139" s="27"/>
      <c r="H139" s="16"/>
      <c r="I139" s="27"/>
      <c r="J139" s="16">
        <v>343300</v>
      </c>
      <c r="K139" s="9">
        <f t="shared" si="9"/>
        <v>-434767.08252079366</v>
      </c>
      <c r="L139" s="3"/>
      <c r="M139" s="56"/>
      <c r="N139" s="3"/>
      <c r="O139" s="3"/>
      <c r="P139" s="3"/>
      <c r="Q139" s="3"/>
      <c r="R139" s="3"/>
      <c r="S139" s="3"/>
      <c r="T139" s="3"/>
      <c r="U139" s="3"/>
    </row>
    <row r="140" spans="1:21" ht="15" customHeight="1" x14ac:dyDescent="0.2">
      <c r="A140" s="71">
        <v>40913</v>
      </c>
      <c r="B140" s="72" t="s">
        <v>9</v>
      </c>
      <c r="C140" s="72" t="s">
        <v>92</v>
      </c>
      <c r="D140" s="72" t="s">
        <v>11</v>
      </c>
      <c r="E140" s="72" t="s">
        <v>12</v>
      </c>
      <c r="F140" s="73"/>
      <c r="G140" s="74"/>
      <c r="H140" s="73">
        <v>-115000000</v>
      </c>
      <c r="I140" s="74">
        <f>M140</f>
        <v>52.981000000000002</v>
      </c>
      <c r="J140" s="73">
        <f>H140/I140</f>
        <v>-2170589.4565976481</v>
      </c>
      <c r="K140" s="23">
        <f t="shared" si="9"/>
        <v>-2605356.5391184418</v>
      </c>
      <c r="L140" s="8" t="s">
        <v>8</v>
      </c>
      <c r="M140" s="56">
        <v>52.981000000000002</v>
      </c>
      <c r="N140" s="3"/>
      <c r="O140" s="9"/>
      <c r="P140" s="3"/>
      <c r="Q140" s="3"/>
      <c r="R140" s="3"/>
      <c r="S140" s="3"/>
      <c r="T140" s="3"/>
      <c r="U140" s="3"/>
    </row>
    <row r="141" spans="1:21" ht="15" customHeight="1" x14ac:dyDescent="0.2">
      <c r="A141" s="71">
        <v>40913</v>
      </c>
      <c r="B141" s="72" t="s">
        <v>9</v>
      </c>
      <c r="C141" s="72" t="s">
        <v>92</v>
      </c>
      <c r="D141" s="72" t="s">
        <v>11</v>
      </c>
      <c r="E141" s="72" t="s">
        <v>12</v>
      </c>
      <c r="F141" s="73"/>
      <c r="G141" s="74"/>
      <c r="H141" s="73">
        <v>-9000000</v>
      </c>
      <c r="I141" s="74">
        <f>M141</f>
        <v>52.981000000000002</v>
      </c>
      <c r="J141" s="73">
        <f>H141/I141</f>
        <v>-169872.21834242463</v>
      </c>
      <c r="K141" s="23">
        <f t="shared" si="9"/>
        <v>-2775228.7574608666</v>
      </c>
      <c r="L141" s="8" t="s">
        <v>8</v>
      </c>
      <c r="M141" s="56">
        <v>52.981000000000002</v>
      </c>
      <c r="N141" s="3"/>
      <c r="O141" s="3"/>
      <c r="P141" s="3"/>
      <c r="Q141" s="3"/>
      <c r="R141" s="3"/>
      <c r="S141" s="3"/>
      <c r="T141" s="3"/>
      <c r="U141" s="3"/>
    </row>
    <row r="142" spans="1:21" ht="15" customHeight="1" x14ac:dyDescent="0.2">
      <c r="A142" s="71">
        <v>40914</v>
      </c>
      <c r="B142" s="72" t="s">
        <v>9</v>
      </c>
      <c r="C142" s="72" t="s">
        <v>92</v>
      </c>
      <c r="D142" s="72" t="s">
        <v>11</v>
      </c>
      <c r="E142" s="72" t="s">
        <v>12</v>
      </c>
      <c r="F142" s="73"/>
      <c r="G142" s="74"/>
      <c r="H142" s="73">
        <v>-32200000</v>
      </c>
      <c r="I142" s="74">
        <f>M142</f>
        <v>52.722000000000001</v>
      </c>
      <c r="J142" s="73">
        <f>H142/I142</f>
        <v>-610750.73024543829</v>
      </c>
      <c r="K142" s="23">
        <f t="shared" si="9"/>
        <v>-3385979.487706305</v>
      </c>
      <c r="L142" s="8" t="s">
        <v>8</v>
      </c>
      <c r="M142" s="56">
        <v>52.722000000000001</v>
      </c>
      <c r="N142" s="3"/>
      <c r="O142" s="3"/>
      <c r="P142" s="3"/>
      <c r="Q142" s="3"/>
      <c r="R142" s="3"/>
      <c r="S142" s="3"/>
      <c r="T142" s="3"/>
      <c r="U142" s="3"/>
    </row>
    <row r="143" spans="1:21" ht="15" customHeight="1" x14ac:dyDescent="0.2">
      <c r="A143" s="71">
        <v>40914</v>
      </c>
      <c r="B143" s="72" t="s">
        <v>9</v>
      </c>
      <c r="C143" s="72" t="s">
        <v>92</v>
      </c>
      <c r="D143" s="72" t="s">
        <v>11</v>
      </c>
      <c r="E143" s="72" t="s">
        <v>12</v>
      </c>
      <c r="F143" s="73"/>
      <c r="G143" s="74"/>
      <c r="H143" s="73">
        <v>-13800000</v>
      </c>
      <c r="I143" s="74">
        <f>M143</f>
        <v>52.722000000000001</v>
      </c>
      <c r="J143" s="73">
        <f>H143/I143</f>
        <v>-261750.3129623307</v>
      </c>
      <c r="K143" s="23">
        <f t="shared" si="9"/>
        <v>-3647729.8006686359</v>
      </c>
      <c r="L143" s="8" t="s">
        <v>8</v>
      </c>
      <c r="M143" s="56">
        <v>52.722000000000001</v>
      </c>
      <c r="N143" s="3"/>
      <c r="O143" s="3"/>
      <c r="P143" s="3"/>
      <c r="Q143" s="3"/>
      <c r="R143" s="3"/>
      <c r="S143" s="3"/>
      <c r="T143" s="3"/>
      <c r="U143" s="3"/>
    </row>
    <row r="144" spans="1:21" ht="15" customHeight="1" x14ac:dyDescent="0.2">
      <c r="A144" s="71">
        <v>40916</v>
      </c>
      <c r="B144" s="72" t="s">
        <v>4</v>
      </c>
      <c r="C144" s="72" t="s">
        <v>5</v>
      </c>
      <c r="D144" s="72" t="s">
        <v>11</v>
      </c>
      <c r="E144" s="72" t="s">
        <v>7</v>
      </c>
      <c r="F144" s="73"/>
      <c r="G144" s="74"/>
      <c r="H144" s="73"/>
      <c r="I144" s="74"/>
      <c r="J144" s="73">
        <v>650000</v>
      </c>
      <c r="K144" s="23">
        <f t="shared" si="9"/>
        <v>-2997729.8006686359</v>
      </c>
      <c r="L144" s="8" t="s">
        <v>8</v>
      </c>
      <c r="M144" s="56"/>
      <c r="N144" s="3"/>
      <c r="O144" s="3"/>
      <c r="P144" s="3"/>
      <c r="Q144" s="3"/>
      <c r="R144" s="3"/>
      <c r="S144" s="3"/>
      <c r="T144" s="3"/>
      <c r="U144" s="3"/>
    </row>
    <row r="145" spans="1:21" ht="15" customHeight="1" x14ac:dyDescent="0.2">
      <c r="A145" s="71">
        <v>40916</v>
      </c>
      <c r="B145" s="72" t="s">
        <v>4</v>
      </c>
      <c r="C145" s="72" t="s">
        <v>5</v>
      </c>
      <c r="D145" s="72" t="s">
        <v>11</v>
      </c>
      <c r="E145" s="72" t="s">
        <v>7</v>
      </c>
      <c r="F145" s="73"/>
      <c r="G145" s="74"/>
      <c r="H145" s="73"/>
      <c r="I145" s="74"/>
      <c r="J145" s="73">
        <v>100000</v>
      </c>
      <c r="K145" s="23">
        <f t="shared" si="9"/>
        <v>-2897729.8006686359</v>
      </c>
      <c r="L145" s="8" t="s">
        <v>8</v>
      </c>
      <c r="M145" s="56"/>
      <c r="N145" s="3"/>
      <c r="O145" s="3"/>
      <c r="P145" s="3"/>
      <c r="Q145" s="3"/>
      <c r="R145" s="3"/>
      <c r="S145" s="3"/>
      <c r="T145" s="3"/>
      <c r="U145" s="3"/>
    </row>
    <row r="146" spans="1:21" ht="15" customHeight="1" x14ac:dyDescent="0.2">
      <c r="A146" s="71">
        <v>40918</v>
      </c>
      <c r="B146" s="72" t="s">
        <v>4</v>
      </c>
      <c r="C146" s="72" t="s">
        <v>5</v>
      </c>
      <c r="D146" s="72" t="s">
        <v>11</v>
      </c>
      <c r="E146" s="72" t="s">
        <v>7</v>
      </c>
      <c r="F146" s="73"/>
      <c r="G146" s="74"/>
      <c r="H146" s="73"/>
      <c r="I146" s="74"/>
      <c r="J146" s="73">
        <v>1000000</v>
      </c>
      <c r="K146" s="23">
        <f t="shared" si="9"/>
        <v>-1897729.8006686359</v>
      </c>
      <c r="L146" s="8" t="s">
        <v>8</v>
      </c>
      <c r="M146" s="56"/>
      <c r="N146" s="3"/>
      <c r="O146" s="3"/>
      <c r="P146" s="3"/>
      <c r="Q146" s="3"/>
      <c r="R146" s="3"/>
      <c r="S146" s="3"/>
      <c r="T146" s="3"/>
      <c r="U146" s="3"/>
    </row>
    <row r="147" spans="1:21" ht="15" customHeight="1" x14ac:dyDescent="0.2">
      <c r="A147" s="71">
        <v>40918</v>
      </c>
      <c r="B147" s="72" t="s">
        <v>4</v>
      </c>
      <c r="C147" s="72" t="s">
        <v>5</v>
      </c>
      <c r="D147" s="72" t="s">
        <v>96</v>
      </c>
      <c r="E147" s="72" t="s">
        <v>15</v>
      </c>
      <c r="F147" s="73"/>
      <c r="G147" s="74"/>
      <c r="H147" s="73"/>
      <c r="I147" s="74"/>
      <c r="J147" s="73">
        <v>200000</v>
      </c>
      <c r="K147" s="23">
        <f t="shared" si="9"/>
        <v>-1697729.8006686359</v>
      </c>
      <c r="L147" s="8" t="s">
        <v>8</v>
      </c>
      <c r="M147" s="56"/>
      <c r="N147" s="3"/>
      <c r="O147" s="3"/>
      <c r="P147" s="3"/>
      <c r="Q147" s="3"/>
      <c r="R147" s="3"/>
      <c r="S147" s="3"/>
      <c r="T147" s="3"/>
      <c r="U147" s="3"/>
    </row>
    <row r="148" spans="1:21" ht="15" customHeight="1" x14ac:dyDescent="0.2">
      <c r="A148" s="66">
        <v>40918</v>
      </c>
      <c r="B148" s="67" t="s">
        <v>88</v>
      </c>
      <c r="C148" s="67" t="s">
        <v>21</v>
      </c>
      <c r="D148" s="67" t="s">
        <v>121</v>
      </c>
      <c r="E148" s="67" t="s">
        <v>12</v>
      </c>
      <c r="F148" s="36"/>
      <c r="G148" s="36"/>
      <c r="H148" s="20">
        <v>4000000</v>
      </c>
      <c r="I148" s="37">
        <f>M148</f>
        <v>51.701000000000001</v>
      </c>
      <c r="J148" s="20">
        <f>H148/I148</f>
        <v>77367.942592986597</v>
      </c>
      <c r="K148" s="9">
        <f t="shared" si="9"/>
        <v>-1620361.8580756492</v>
      </c>
      <c r="L148" s="3"/>
      <c r="M148" s="56">
        <v>51.701000000000001</v>
      </c>
      <c r="N148" s="3"/>
      <c r="O148" s="3"/>
      <c r="P148" s="3"/>
      <c r="Q148" s="3"/>
      <c r="R148" s="3"/>
      <c r="S148" s="3"/>
      <c r="T148" s="3"/>
      <c r="U148" s="3"/>
    </row>
    <row r="149" spans="1:21" ht="15" customHeight="1" x14ac:dyDescent="0.2">
      <c r="A149" s="7">
        <v>40920</v>
      </c>
      <c r="B149" s="8" t="s">
        <v>88</v>
      </c>
      <c r="C149" s="8" t="s">
        <v>21</v>
      </c>
      <c r="D149" s="8" t="s">
        <v>121</v>
      </c>
      <c r="E149" s="8" t="s">
        <v>12</v>
      </c>
      <c r="F149" s="3"/>
      <c r="G149" s="3"/>
      <c r="H149" s="9">
        <v>3500000</v>
      </c>
      <c r="I149" s="10">
        <f>M149</f>
        <v>51.582999999999998</v>
      </c>
      <c r="J149" s="9">
        <f>H149/I149</f>
        <v>67851.811643370878</v>
      </c>
      <c r="K149" s="9">
        <f t="shared" si="9"/>
        <v>-1552510.0464322784</v>
      </c>
      <c r="L149" s="3"/>
      <c r="M149" s="56">
        <v>51.582999999999998</v>
      </c>
      <c r="N149" s="3"/>
      <c r="O149" s="3"/>
      <c r="P149" s="3"/>
      <c r="Q149" s="3"/>
      <c r="R149" s="3"/>
      <c r="S149" s="3"/>
      <c r="T149" s="3"/>
      <c r="U149" s="3"/>
    </row>
    <row r="150" spans="1:21" ht="15" customHeight="1" x14ac:dyDescent="0.2">
      <c r="A150" s="69">
        <v>40921</v>
      </c>
      <c r="B150" s="25" t="s">
        <v>88</v>
      </c>
      <c r="C150" s="25" t="s">
        <v>92</v>
      </c>
      <c r="D150" s="25" t="s">
        <v>122</v>
      </c>
      <c r="E150" s="25" t="s">
        <v>12</v>
      </c>
      <c r="F150" s="26"/>
      <c r="G150" s="26"/>
      <c r="H150" s="16">
        <v>900000</v>
      </c>
      <c r="I150" s="27">
        <f>M150</f>
        <v>51.527999999999999</v>
      </c>
      <c r="J150" s="16">
        <f>H150/I150</f>
        <v>17466.231951560316</v>
      </c>
      <c r="K150" s="9">
        <f t="shared" si="9"/>
        <v>-1535043.814480718</v>
      </c>
      <c r="L150" s="3"/>
      <c r="M150" s="56">
        <v>51.527999999999999</v>
      </c>
      <c r="N150" s="3"/>
      <c r="O150" s="3"/>
      <c r="P150" s="3"/>
      <c r="Q150" s="3"/>
      <c r="R150" s="3"/>
      <c r="S150" s="3"/>
      <c r="T150" s="3"/>
      <c r="U150" s="3"/>
    </row>
    <row r="151" spans="1:21" ht="15" customHeight="1" x14ac:dyDescent="0.2">
      <c r="A151" s="71">
        <v>40922</v>
      </c>
      <c r="B151" s="72" t="s">
        <v>4</v>
      </c>
      <c r="C151" s="72" t="s">
        <v>5</v>
      </c>
      <c r="D151" s="72" t="s">
        <v>11</v>
      </c>
      <c r="E151" s="72" t="s">
        <v>7</v>
      </c>
      <c r="F151" s="73"/>
      <c r="G151" s="74"/>
      <c r="H151" s="73"/>
      <c r="I151" s="74"/>
      <c r="J151" s="73">
        <v>560000</v>
      </c>
      <c r="K151" s="23">
        <f t="shared" si="9"/>
        <v>-975043.81448071799</v>
      </c>
      <c r="L151" s="8" t="s">
        <v>8</v>
      </c>
      <c r="M151" s="56"/>
      <c r="N151" s="3"/>
      <c r="O151" s="3"/>
      <c r="P151" s="3"/>
      <c r="Q151" s="3"/>
      <c r="R151" s="3"/>
      <c r="S151" s="3"/>
      <c r="T151" s="3"/>
      <c r="U151" s="3"/>
    </row>
    <row r="152" spans="1:21" ht="15" customHeight="1" x14ac:dyDescent="0.2">
      <c r="A152" s="71">
        <v>40922</v>
      </c>
      <c r="B152" s="72" t="s">
        <v>4</v>
      </c>
      <c r="C152" s="72" t="s">
        <v>5</v>
      </c>
      <c r="D152" s="72" t="s">
        <v>11</v>
      </c>
      <c r="E152" s="72" t="s">
        <v>7</v>
      </c>
      <c r="F152" s="73"/>
      <c r="G152" s="74"/>
      <c r="H152" s="73"/>
      <c r="I152" s="74"/>
      <c r="J152" s="73">
        <v>875682</v>
      </c>
      <c r="K152" s="23">
        <f t="shared" si="9"/>
        <v>-99361.814480717992</v>
      </c>
      <c r="L152" s="8" t="s">
        <v>8</v>
      </c>
      <c r="M152" s="56"/>
      <c r="N152" s="3"/>
      <c r="O152" s="3"/>
      <c r="P152" s="3"/>
      <c r="Q152" s="3"/>
      <c r="R152" s="3"/>
      <c r="S152" s="3"/>
      <c r="T152" s="3"/>
      <c r="U152" s="3"/>
    </row>
    <row r="153" spans="1:21" ht="15" customHeight="1" x14ac:dyDescent="0.2">
      <c r="A153" s="66">
        <v>40924</v>
      </c>
      <c r="B153" s="67" t="s">
        <v>88</v>
      </c>
      <c r="C153" s="67" t="s">
        <v>92</v>
      </c>
      <c r="D153" s="67" t="s">
        <v>122</v>
      </c>
      <c r="E153" s="67" t="s">
        <v>12</v>
      </c>
      <c r="F153" s="36"/>
      <c r="G153" s="36"/>
      <c r="H153" s="20">
        <v>1000000</v>
      </c>
      <c r="I153" s="37">
        <f>M153</f>
        <v>51.395000000000003</v>
      </c>
      <c r="J153" s="20">
        <f>H153/I153</f>
        <v>19457.145636735091</v>
      </c>
      <c r="K153" s="9">
        <f t="shared" si="9"/>
        <v>-79904.668843982901</v>
      </c>
      <c r="L153" s="3"/>
      <c r="M153" s="56">
        <v>51.395000000000003</v>
      </c>
      <c r="N153" s="3"/>
      <c r="O153" s="3"/>
      <c r="P153" s="3"/>
      <c r="Q153" s="3"/>
      <c r="R153" s="3"/>
      <c r="S153" s="3"/>
      <c r="T153" s="3"/>
      <c r="U153" s="3"/>
    </row>
    <row r="154" spans="1:21" ht="15" customHeight="1" x14ac:dyDescent="0.2">
      <c r="A154" s="7">
        <v>40925</v>
      </c>
      <c r="B154" s="8" t="s">
        <v>9</v>
      </c>
      <c r="C154" s="8" t="s">
        <v>92</v>
      </c>
      <c r="D154" s="8" t="s">
        <v>11</v>
      </c>
      <c r="E154" s="8" t="s">
        <v>12</v>
      </c>
      <c r="F154" s="3"/>
      <c r="G154" s="3"/>
      <c r="H154" s="9">
        <v>-10000000</v>
      </c>
      <c r="I154" s="10">
        <f>M154</f>
        <v>50.713000000000001</v>
      </c>
      <c r="J154" s="9">
        <f>H154/I154</f>
        <v>-197188.09772642123</v>
      </c>
      <c r="K154" s="9">
        <f t="shared" si="9"/>
        <v>-277092.76657040411</v>
      </c>
      <c r="L154" s="8" t="s">
        <v>8</v>
      </c>
      <c r="M154" s="56">
        <v>50.713000000000001</v>
      </c>
      <c r="N154" s="3"/>
      <c r="O154" s="3"/>
      <c r="P154" s="3"/>
      <c r="Q154" s="3"/>
      <c r="R154" s="3"/>
      <c r="S154" s="3"/>
      <c r="T154" s="3"/>
      <c r="U154" s="3"/>
    </row>
    <row r="155" spans="1:21" ht="15" customHeight="1" x14ac:dyDescent="0.2">
      <c r="A155" s="69">
        <v>40925</v>
      </c>
      <c r="B155" s="25" t="s">
        <v>88</v>
      </c>
      <c r="C155" s="25" t="s">
        <v>92</v>
      </c>
      <c r="D155" s="25" t="s">
        <v>122</v>
      </c>
      <c r="E155" s="25" t="s">
        <v>12</v>
      </c>
      <c r="F155" s="26"/>
      <c r="G155" s="26"/>
      <c r="H155" s="16">
        <v>100000</v>
      </c>
      <c r="I155" s="27">
        <f>M155</f>
        <v>50.713000000000001</v>
      </c>
      <c r="J155" s="16">
        <f>H155/I155</f>
        <v>1971.8809772642123</v>
      </c>
      <c r="K155" s="9">
        <f t="shared" si="9"/>
        <v>-275120.88559313992</v>
      </c>
      <c r="L155" s="3"/>
      <c r="M155" s="56">
        <v>50.713000000000001</v>
      </c>
      <c r="N155" s="3"/>
      <c r="O155" s="3"/>
      <c r="P155" s="3"/>
      <c r="Q155" s="3"/>
      <c r="R155" s="3"/>
      <c r="S155" s="3"/>
      <c r="T155" s="3"/>
      <c r="U155" s="3"/>
    </row>
    <row r="156" spans="1:21" ht="15" customHeight="1" x14ac:dyDescent="0.2">
      <c r="A156" s="71">
        <v>40926</v>
      </c>
      <c r="B156" s="72" t="s">
        <v>4</v>
      </c>
      <c r="C156" s="72" t="s">
        <v>5</v>
      </c>
      <c r="D156" s="72" t="s">
        <v>11</v>
      </c>
      <c r="E156" s="72" t="s">
        <v>7</v>
      </c>
      <c r="F156" s="73"/>
      <c r="G156" s="74"/>
      <c r="H156" s="73"/>
      <c r="I156" s="74"/>
      <c r="J156" s="73">
        <v>-838350</v>
      </c>
      <c r="K156" s="23">
        <f t="shared" si="9"/>
        <v>-1113470.88559314</v>
      </c>
      <c r="L156" s="8" t="s">
        <v>8</v>
      </c>
      <c r="M156" s="56"/>
      <c r="N156" s="3"/>
      <c r="O156" s="3"/>
      <c r="P156" s="3"/>
      <c r="Q156" s="3"/>
      <c r="R156" s="3"/>
      <c r="S156" s="3"/>
      <c r="T156" s="3"/>
      <c r="U156" s="3"/>
    </row>
    <row r="157" spans="1:21" ht="15" customHeight="1" x14ac:dyDescent="0.2">
      <c r="A157" s="71">
        <v>40927</v>
      </c>
      <c r="B157" s="72" t="s">
        <v>4</v>
      </c>
      <c r="C157" s="72" t="s">
        <v>5</v>
      </c>
      <c r="D157" s="72" t="s">
        <v>11</v>
      </c>
      <c r="E157" s="72" t="s">
        <v>7</v>
      </c>
      <c r="F157" s="73"/>
      <c r="G157" s="74"/>
      <c r="H157" s="73"/>
      <c r="I157" s="74"/>
      <c r="J157" s="73">
        <v>150000</v>
      </c>
      <c r="K157" s="23">
        <f t="shared" si="9"/>
        <v>-963470.88559314003</v>
      </c>
      <c r="L157" s="8" t="s">
        <v>8</v>
      </c>
      <c r="M157" s="56"/>
      <c r="N157" s="3"/>
      <c r="O157" s="3"/>
      <c r="P157" s="3"/>
      <c r="Q157" s="3"/>
      <c r="R157" s="3"/>
      <c r="S157" s="3"/>
      <c r="T157" s="3"/>
      <c r="U157" s="3"/>
    </row>
    <row r="158" spans="1:21" ht="15" customHeight="1" x14ac:dyDescent="0.2">
      <c r="A158" s="71">
        <v>40928</v>
      </c>
      <c r="B158" s="72" t="s">
        <v>13</v>
      </c>
      <c r="C158" s="72" t="s">
        <v>123</v>
      </c>
      <c r="D158" s="72" t="s">
        <v>117</v>
      </c>
      <c r="E158" s="72" t="s">
        <v>7</v>
      </c>
      <c r="F158" s="73">
        <f>J158*G158</f>
        <v>0</v>
      </c>
      <c r="G158" s="74">
        <f>M158</f>
        <v>0</v>
      </c>
      <c r="H158" s="73"/>
      <c r="I158" s="74"/>
      <c r="J158" s="73">
        <v>100000</v>
      </c>
      <c r="K158" s="23">
        <f t="shared" si="9"/>
        <v>-863470.88559314003</v>
      </c>
      <c r="L158" s="10"/>
      <c r="M158" s="56"/>
      <c r="N158" s="3"/>
      <c r="O158" s="3"/>
      <c r="P158" s="3"/>
      <c r="Q158" s="3"/>
      <c r="R158" s="3"/>
      <c r="S158" s="3"/>
      <c r="T158" s="3"/>
      <c r="U158" s="3"/>
    </row>
    <row r="159" spans="1:21" ht="15" customHeight="1" x14ac:dyDescent="0.2">
      <c r="A159" s="71">
        <v>40929</v>
      </c>
      <c r="B159" s="72" t="s">
        <v>88</v>
      </c>
      <c r="C159" s="72" t="s">
        <v>92</v>
      </c>
      <c r="D159" s="72" t="s">
        <v>104</v>
      </c>
      <c r="E159" s="72" t="s">
        <v>12</v>
      </c>
      <c r="F159" s="73"/>
      <c r="G159" s="74"/>
      <c r="H159" s="73">
        <v>10000000</v>
      </c>
      <c r="I159" s="74">
        <f>M159</f>
        <v>50.225000000000001</v>
      </c>
      <c r="J159" s="73">
        <f>H159/I159</f>
        <v>199104.0318566451</v>
      </c>
      <c r="K159" s="23">
        <f t="shared" ref="K159:K176" si="12">K158+J159</f>
        <v>-664366.8537364949</v>
      </c>
      <c r="L159" s="3"/>
      <c r="M159" s="56">
        <v>50.225000000000001</v>
      </c>
      <c r="N159" s="3"/>
      <c r="O159" s="3"/>
      <c r="P159" s="3"/>
      <c r="Q159" s="3"/>
      <c r="R159" s="3"/>
      <c r="S159" s="3"/>
      <c r="T159" s="3"/>
      <c r="U159" s="3"/>
    </row>
    <row r="160" spans="1:21" ht="15" customHeight="1" x14ac:dyDescent="0.2">
      <c r="A160" s="76">
        <v>40931</v>
      </c>
      <c r="B160" s="77" t="s">
        <v>88</v>
      </c>
      <c r="C160" s="77" t="s">
        <v>92</v>
      </c>
      <c r="D160" s="77" t="s">
        <v>122</v>
      </c>
      <c r="E160" s="77" t="s">
        <v>12</v>
      </c>
      <c r="F160" s="24"/>
      <c r="G160" s="47"/>
      <c r="H160" s="24">
        <v>500000</v>
      </c>
      <c r="I160" s="78">
        <f>M160</f>
        <v>50.082999999999998</v>
      </c>
      <c r="J160" s="24">
        <f>H160/I160</f>
        <v>9983.4275103328473</v>
      </c>
      <c r="K160" s="9">
        <f t="shared" si="12"/>
        <v>-654383.426226162</v>
      </c>
      <c r="L160" s="10"/>
      <c r="M160" s="56">
        <v>50.082999999999998</v>
      </c>
      <c r="N160" s="3"/>
      <c r="O160" s="3"/>
      <c r="P160" s="3"/>
      <c r="Q160" s="3"/>
      <c r="R160" s="3"/>
      <c r="S160" s="3"/>
      <c r="T160" s="3"/>
      <c r="U160" s="3"/>
    </row>
    <row r="161" spans="1:21" ht="15" customHeight="1" x14ac:dyDescent="0.2">
      <c r="A161" s="71">
        <v>40955</v>
      </c>
      <c r="B161" s="72" t="s">
        <v>13</v>
      </c>
      <c r="C161" s="72" t="s">
        <v>116</v>
      </c>
      <c r="D161" s="72" t="s">
        <v>11</v>
      </c>
      <c r="E161" s="72" t="s">
        <v>15</v>
      </c>
      <c r="F161" s="73">
        <v>-1400000</v>
      </c>
      <c r="G161" s="74">
        <f>M161</f>
        <v>7.78</v>
      </c>
      <c r="H161" s="73"/>
      <c r="I161" s="74"/>
      <c r="J161" s="73">
        <f>F161/G161</f>
        <v>-179948.58611825193</v>
      </c>
      <c r="K161" s="23">
        <f t="shared" si="12"/>
        <v>-834332.0123444139</v>
      </c>
      <c r="L161" s="8" t="s">
        <v>8</v>
      </c>
      <c r="M161" s="56">
        <v>7.78</v>
      </c>
      <c r="N161" s="3"/>
      <c r="O161" s="3"/>
      <c r="P161" s="3"/>
      <c r="Q161" s="3"/>
      <c r="R161" s="3"/>
      <c r="S161" s="3"/>
      <c r="T161" s="3"/>
      <c r="U161" s="3"/>
    </row>
    <row r="162" spans="1:21" ht="15" customHeight="1" x14ac:dyDescent="0.2">
      <c r="A162" s="71">
        <f>A161+1</f>
        <v>40956</v>
      </c>
      <c r="B162" s="72" t="s">
        <v>13</v>
      </c>
      <c r="C162" s="72" t="s">
        <v>114</v>
      </c>
      <c r="D162" s="72" t="s">
        <v>11</v>
      </c>
      <c r="E162" s="72" t="s">
        <v>15</v>
      </c>
      <c r="F162" s="73">
        <v>1400000</v>
      </c>
      <c r="G162" s="74">
        <f>M162</f>
        <v>7.78</v>
      </c>
      <c r="H162" s="73"/>
      <c r="I162" s="74"/>
      <c r="J162" s="73">
        <f>F162/G162</f>
        <v>179948.58611825193</v>
      </c>
      <c r="K162" s="23">
        <f t="shared" si="12"/>
        <v>-654383.426226162</v>
      </c>
      <c r="L162" s="8" t="s">
        <v>8</v>
      </c>
      <c r="M162" s="56">
        <v>7.78</v>
      </c>
      <c r="N162" s="3"/>
      <c r="O162" s="3"/>
      <c r="P162" s="3"/>
      <c r="Q162" s="3"/>
      <c r="R162" s="3"/>
      <c r="S162" s="3"/>
      <c r="T162" s="3"/>
      <c r="U162" s="3"/>
    </row>
    <row r="163" spans="1:21" ht="15" customHeight="1" x14ac:dyDescent="0.2">
      <c r="A163" s="71">
        <v>40961</v>
      </c>
      <c r="B163" s="72" t="s">
        <v>4</v>
      </c>
      <c r="C163" s="72" t="s">
        <v>5</v>
      </c>
      <c r="D163" s="72" t="s">
        <v>11</v>
      </c>
      <c r="E163" s="72" t="s">
        <v>7</v>
      </c>
      <c r="F163" s="73"/>
      <c r="G163" s="74"/>
      <c r="H163" s="73"/>
      <c r="I163" s="74"/>
      <c r="J163" s="73">
        <v>-50000</v>
      </c>
      <c r="K163" s="23">
        <f t="shared" si="12"/>
        <v>-704383.426226162</v>
      </c>
      <c r="L163" s="8" t="s">
        <v>8</v>
      </c>
      <c r="M163" s="56"/>
      <c r="N163" s="3"/>
      <c r="O163" s="3"/>
      <c r="P163" s="3"/>
      <c r="Q163" s="3"/>
      <c r="R163" s="3"/>
      <c r="S163" s="3"/>
      <c r="T163" s="3"/>
      <c r="U163" s="3"/>
    </row>
    <row r="164" spans="1:21" ht="15" customHeight="1" x14ac:dyDescent="0.2">
      <c r="A164" s="71">
        <v>40962</v>
      </c>
      <c r="B164" s="72" t="s">
        <v>4</v>
      </c>
      <c r="C164" s="72" t="s">
        <v>5</v>
      </c>
      <c r="D164" s="72" t="s">
        <v>11</v>
      </c>
      <c r="E164" s="72" t="s">
        <v>7</v>
      </c>
      <c r="F164" s="73"/>
      <c r="G164" s="74"/>
      <c r="H164" s="73"/>
      <c r="I164" s="74"/>
      <c r="J164" s="73">
        <v>-150000</v>
      </c>
      <c r="K164" s="23">
        <f t="shared" si="12"/>
        <v>-854383.426226162</v>
      </c>
      <c r="L164" s="8" t="s">
        <v>8</v>
      </c>
      <c r="M164" s="56"/>
      <c r="N164" s="3"/>
      <c r="O164" s="3"/>
      <c r="P164" s="3"/>
      <c r="Q164" s="3"/>
      <c r="R164" s="3"/>
      <c r="S164" s="3"/>
      <c r="T164" s="3"/>
      <c r="U164" s="3"/>
    </row>
    <row r="165" spans="1:21" ht="15" customHeight="1" x14ac:dyDescent="0.2">
      <c r="A165" s="71">
        <v>40962</v>
      </c>
      <c r="B165" s="72" t="s">
        <v>4</v>
      </c>
      <c r="C165" s="72" t="s">
        <v>5</v>
      </c>
      <c r="D165" s="72" t="s">
        <v>96</v>
      </c>
      <c r="E165" s="72" t="s">
        <v>15</v>
      </c>
      <c r="F165" s="73"/>
      <c r="G165" s="74"/>
      <c r="H165" s="73"/>
      <c r="I165" s="74"/>
      <c r="J165" s="73">
        <v>200000</v>
      </c>
      <c r="K165" s="23">
        <f t="shared" si="12"/>
        <v>-654383.426226162</v>
      </c>
      <c r="L165" s="8" t="s">
        <v>8</v>
      </c>
      <c r="M165" s="56"/>
      <c r="N165" s="3"/>
      <c r="O165" s="3"/>
      <c r="P165" s="3"/>
      <c r="Q165" s="3"/>
      <c r="R165" s="3"/>
      <c r="S165" s="3"/>
      <c r="T165" s="3"/>
      <c r="U165" s="3"/>
    </row>
    <row r="166" spans="1:21" ht="15" customHeight="1" x14ac:dyDescent="0.2">
      <c r="A166" s="71">
        <v>40964</v>
      </c>
      <c r="B166" s="72" t="s">
        <v>4</v>
      </c>
      <c r="C166" s="72" t="s">
        <v>5</v>
      </c>
      <c r="D166" s="72" t="s">
        <v>11</v>
      </c>
      <c r="E166" s="72" t="s">
        <v>7</v>
      </c>
      <c r="F166" s="73"/>
      <c r="G166" s="74"/>
      <c r="H166" s="73"/>
      <c r="I166" s="74"/>
      <c r="J166" s="73">
        <v>-160000</v>
      </c>
      <c r="K166" s="23">
        <f t="shared" si="12"/>
        <v>-814383.426226162</v>
      </c>
      <c r="L166" s="8" t="s">
        <v>8</v>
      </c>
      <c r="M166" s="56"/>
      <c r="N166" s="3"/>
      <c r="O166" s="3"/>
      <c r="P166" s="3"/>
      <c r="Q166" s="3"/>
      <c r="R166" s="3"/>
      <c r="S166" s="3"/>
      <c r="T166" s="3"/>
      <c r="U166" s="3"/>
    </row>
    <row r="167" spans="1:21" ht="15" customHeight="1" x14ac:dyDescent="0.2">
      <c r="A167" s="71">
        <v>40966</v>
      </c>
      <c r="B167" s="72" t="s">
        <v>4</v>
      </c>
      <c r="C167" s="72" t="s">
        <v>5</v>
      </c>
      <c r="D167" s="72" t="s">
        <v>96</v>
      </c>
      <c r="E167" s="72" t="s">
        <v>15</v>
      </c>
      <c r="F167" s="73"/>
      <c r="G167" s="74"/>
      <c r="H167" s="73"/>
      <c r="I167" s="74"/>
      <c r="J167" s="73">
        <v>160000</v>
      </c>
      <c r="K167" s="23">
        <f t="shared" si="12"/>
        <v>-654383.426226162</v>
      </c>
      <c r="L167" s="8" t="s">
        <v>8</v>
      </c>
      <c r="M167" s="56"/>
      <c r="N167" s="3"/>
      <c r="O167" s="3"/>
      <c r="P167" s="3"/>
      <c r="Q167" s="3"/>
      <c r="R167" s="3"/>
      <c r="S167" s="3"/>
      <c r="T167" s="3"/>
      <c r="U167" s="3"/>
    </row>
    <row r="168" spans="1:21" ht="15" customHeight="1" x14ac:dyDescent="0.2">
      <c r="A168" s="98">
        <v>40967</v>
      </c>
      <c r="B168" s="30" t="s">
        <v>4</v>
      </c>
      <c r="C168" s="30" t="s">
        <v>5</v>
      </c>
      <c r="D168" s="30" t="s">
        <v>96</v>
      </c>
      <c r="E168" s="30" t="s">
        <v>7</v>
      </c>
      <c r="F168" s="32"/>
      <c r="G168" s="33"/>
      <c r="H168" s="32"/>
      <c r="I168" s="33"/>
      <c r="J168" s="61">
        <v>-142954.4</v>
      </c>
      <c r="K168" s="23">
        <f t="shared" si="12"/>
        <v>-797337.82622616203</v>
      </c>
      <c r="L168" s="8" t="s">
        <v>8</v>
      </c>
      <c r="M168" s="56"/>
      <c r="N168" s="3"/>
      <c r="O168" s="3"/>
      <c r="P168" s="3"/>
      <c r="Q168" s="3"/>
      <c r="R168" s="3"/>
      <c r="S168" s="3"/>
      <c r="T168" s="3"/>
      <c r="U168" s="3"/>
    </row>
    <row r="169" spans="1:21" ht="15" customHeight="1" x14ac:dyDescent="0.2">
      <c r="A169" s="98">
        <v>40967</v>
      </c>
      <c r="B169" s="30" t="s">
        <v>4</v>
      </c>
      <c r="C169" s="30" t="s">
        <v>5</v>
      </c>
      <c r="D169" s="30" t="s">
        <v>96</v>
      </c>
      <c r="E169" s="30" t="s">
        <v>7</v>
      </c>
      <c r="F169" s="32"/>
      <c r="G169" s="33"/>
      <c r="H169" s="32"/>
      <c r="I169" s="33"/>
      <c r="J169" s="61">
        <v>-102110.25</v>
      </c>
      <c r="K169" s="23">
        <f t="shared" si="12"/>
        <v>-899448.07622616203</v>
      </c>
      <c r="L169" s="8" t="s">
        <v>8</v>
      </c>
      <c r="M169" s="56"/>
      <c r="N169" s="3"/>
      <c r="O169" s="3"/>
      <c r="P169" s="3"/>
      <c r="Q169" s="3"/>
      <c r="R169" s="3"/>
      <c r="S169" s="3"/>
      <c r="T169" s="3"/>
      <c r="U169" s="3"/>
    </row>
    <row r="170" spans="1:21" ht="15" customHeight="1" x14ac:dyDescent="0.2">
      <c r="A170" s="98">
        <v>40967</v>
      </c>
      <c r="B170" s="30" t="s">
        <v>4</v>
      </c>
      <c r="C170" s="30" t="s">
        <v>5</v>
      </c>
      <c r="D170" s="30" t="s">
        <v>23</v>
      </c>
      <c r="E170" s="30" t="s">
        <v>7</v>
      </c>
      <c r="F170" s="32"/>
      <c r="G170" s="33"/>
      <c r="H170" s="32"/>
      <c r="I170" s="33"/>
      <c r="J170" s="61">
        <v>142954.4</v>
      </c>
      <c r="K170" s="23">
        <f t="shared" si="12"/>
        <v>-756493.676226162</v>
      </c>
      <c r="L170" s="8" t="s">
        <v>8</v>
      </c>
      <c r="M170" s="56"/>
      <c r="N170" s="3"/>
      <c r="O170" s="3"/>
      <c r="P170" s="3"/>
      <c r="Q170" s="3"/>
      <c r="R170" s="3"/>
      <c r="S170" s="3"/>
      <c r="T170" s="3"/>
      <c r="U170" s="3"/>
    </row>
    <row r="171" spans="1:21" ht="15" customHeight="1" x14ac:dyDescent="0.2">
      <c r="A171" s="98">
        <v>40967</v>
      </c>
      <c r="B171" s="30" t="s">
        <v>4</v>
      </c>
      <c r="C171" s="30" t="s">
        <v>5</v>
      </c>
      <c r="D171" s="30" t="s">
        <v>23</v>
      </c>
      <c r="E171" s="30" t="s">
        <v>7</v>
      </c>
      <c r="F171" s="32"/>
      <c r="G171" s="33"/>
      <c r="H171" s="32"/>
      <c r="I171" s="33"/>
      <c r="J171" s="61">
        <v>102110.25</v>
      </c>
      <c r="K171" s="23">
        <f t="shared" si="12"/>
        <v>-654383.426226162</v>
      </c>
      <c r="L171" s="8" t="s">
        <v>8</v>
      </c>
      <c r="M171" s="56"/>
      <c r="N171" s="3"/>
      <c r="O171" s="3"/>
      <c r="P171" s="3"/>
      <c r="Q171" s="3"/>
      <c r="R171" s="3"/>
      <c r="S171" s="3"/>
      <c r="T171" s="3"/>
      <c r="U171" s="3"/>
    </row>
    <row r="172" spans="1:21" ht="15" customHeight="1" x14ac:dyDescent="0.2">
      <c r="A172" s="98">
        <v>40968</v>
      </c>
      <c r="B172" s="30" t="s">
        <v>4</v>
      </c>
      <c r="C172" s="30" t="s">
        <v>5</v>
      </c>
      <c r="D172" s="30" t="s">
        <v>96</v>
      </c>
      <c r="E172" s="30" t="s">
        <v>7</v>
      </c>
      <c r="F172" s="32"/>
      <c r="G172" s="33"/>
      <c r="H172" s="32"/>
      <c r="I172" s="33"/>
      <c r="J172" s="61">
        <v>-89935.35</v>
      </c>
      <c r="K172" s="23">
        <f t="shared" si="12"/>
        <v>-744318.77622616198</v>
      </c>
      <c r="L172" s="8" t="s">
        <v>8</v>
      </c>
      <c r="M172" s="56"/>
      <c r="N172" s="3"/>
      <c r="O172" s="3"/>
      <c r="P172" s="3"/>
      <c r="Q172" s="3"/>
      <c r="R172" s="3"/>
      <c r="S172" s="3"/>
      <c r="T172" s="3"/>
      <c r="U172" s="3"/>
    </row>
    <row r="173" spans="1:21" ht="15" customHeight="1" x14ac:dyDescent="0.2">
      <c r="A173" s="98">
        <v>40968</v>
      </c>
      <c r="B173" s="30" t="s">
        <v>4</v>
      </c>
      <c r="C173" s="30" t="s">
        <v>5</v>
      </c>
      <c r="D173" s="30" t="s">
        <v>23</v>
      </c>
      <c r="E173" s="30" t="s">
        <v>7</v>
      </c>
      <c r="F173" s="32"/>
      <c r="G173" s="33"/>
      <c r="H173" s="32"/>
      <c r="I173" s="33"/>
      <c r="J173" s="61">
        <v>89935.35</v>
      </c>
      <c r="K173" s="23">
        <f t="shared" si="12"/>
        <v>-654383.426226162</v>
      </c>
      <c r="L173" s="8" t="s">
        <v>8</v>
      </c>
      <c r="M173" s="56"/>
      <c r="N173" s="3"/>
      <c r="O173" s="3"/>
      <c r="P173" s="3"/>
      <c r="Q173" s="3"/>
      <c r="R173" s="3"/>
      <c r="S173" s="3"/>
      <c r="T173" s="3"/>
      <c r="U173" s="3"/>
    </row>
    <row r="174" spans="1:21" ht="15" customHeight="1" x14ac:dyDescent="0.2">
      <c r="A174" s="71">
        <v>40970</v>
      </c>
      <c r="B174" s="72" t="s">
        <v>9</v>
      </c>
      <c r="C174" s="72" t="s">
        <v>92</v>
      </c>
      <c r="D174" s="72" t="s">
        <v>11</v>
      </c>
      <c r="E174" s="72" t="s">
        <v>12</v>
      </c>
      <c r="F174" s="73"/>
      <c r="G174" s="74"/>
      <c r="H174" s="73">
        <v>7000000</v>
      </c>
      <c r="I174" s="74">
        <f>M174</f>
        <v>49.548000000000002</v>
      </c>
      <c r="J174" s="73">
        <f>H174/I174</f>
        <v>141277.14539436504</v>
      </c>
      <c r="K174" s="23">
        <f t="shared" si="12"/>
        <v>-513106.28083179693</v>
      </c>
      <c r="L174" s="8" t="s">
        <v>8</v>
      </c>
      <c r="M174" s="56">
        <v>49.548000000000002</v>
      </c>
      <c r="N174" s="3"/>
      <c r="O174" s="3"/>
      <c r="P174" s="3"/>
      <c r="Q174" s="3"/>
      <c r="R174" s="3"/>
      <c r="S174" s="3"/>
      <c r="T174" s="3"/>
      <c r="U174" s="3"/>
    </row>
    <row r="175" spans="1:21" ht="15" customHeight="1" x14ac:dyDescent="0.2">
      <c r="A175" s="71">
        <v>40973</v>
      </c>
      <c r="B175" s="72" t="s">
        <v>9</v>
      </c>
      <c r="C175" s="72" t="s">
        <v>92</v>
      </c>
      <c r="D175" s="99" t="s">
        <v>11</v>
      </c>
      <c r="E175" s="72" t="s">
        <v>12</v>
      </c>
      <c r="F175" s="73"/>
      <c r="G175" s="74"/>
      <c r="H175" s="73">
        <v>-7000000</v>
      </c>
      <c r="I175" s="74">
        <f>M175</f>
        <v>49.848999999999997</v>
      </c>
      <c r="J175" s="73">
        <f>H175/I175</f>
        <v>-140424.08072378585</v>
      </c>
      <c r="K175" s="23">
        <f t="shared" si="12"/>
        <v>-653530.36155558284</v>
      </c>
      <c r="L175" s="8" t="s">
        <v>8</v>
      </c>
      <c r="M175" s="56">
        <v>49.848999999999997</v>
      </c>
      <c r="N175" s="3"/>
      <c r="O175" s="3"/>
      <c r="P175" s="3"/>
      <c r="Q175" s="3"/>
      <c r="R175" s="3"/>
      <c r="S175" s="3"/>
      <c r="T175" s="3"/>
      <c r="U175" s="3"/>
    </row>
    <row r="176" spans="1:21" ht="15" customHeight="1" x14ac:dyDescent="0.2">
      <c r="A176" s="76">
        <v>40994</v>
      </c>
      <c r="B176" s="77" t="s">
        <v>20</v>
      </c>
      <c r="C176" s="77" t="s">
        <v>124</v>
      </c>
      <c r="D176" s="100" t="s">
        <v>125</v>
      </c>
      <c r="E176" s="77" t="s">
        <v>12</v>
      </c>
      <c r="F176" s="47"/>
      <c r="G176" s="47"/>
      <c r="H176" s="24">
        <v>825</v>
      </c>
      <c r="I176" s="78">
        <f>M176</f>
        <v>51.268000000000001</v>
      </c>
      <c r="J176" s="24">
        <f>H176/I176</f>
        <v>16.091909183116172</v>
      </c>
      <c r="K176" s="16">
        <f t="shared" si="12"/>
        <v>-653514.26964639977</v>
      </c>
      <c r="L176" s="3"/>
      <c r="M176" s="56">
        <v>51.268000000000001</v>
      </c>
      <c r="N176" s="3"/>
      <c r="O176" s="3"/>
      <c r="P176" s="3"/>
      <c r="Q176" s="3"/>
      <c r="R176" s="3"/>
      <c r="S176" s="3"/>
      <c r="T176" s="3"/>
      <c r="U176" s="3"/>
    </row>
    <row r="177" spans="1:21" ht="15" customHeight="1" x14ac:dyDescent="0.2">
      <c r="A177" s="52">
        <v>40997</v>
      </c>
      <c r="B177" s="53" t="s">
        <v>13</v>
      </c>
      <c r="C177" s="53" t="s">
        <v>14</v>
      </c>
      <c r="D177" s="53" t="s">
        <v>11</v>
      </c>
      <c r="E177" s="53" t="s">
        <v>15</v>
      </c>
      <c r="F177" s="54">
        <v>4300000</v>
      </c>
      <c r="G177" s="55">
        <f>M177</f>
        <v>7.75</v>
      </c>
      <c r="H177" s="54"/>
      <c r="I177" s="55"/>
      <c r="J177" s="54">
        <f>F177/G177</f>
        <v>554838.70967741939</v>
      </c>
      <c r="K177" s="53" t="s">
        <v>126</v>
      </c>
      <c r="L177" s="62" t="s">
        <v>8</v>
      </c>
      <c r="M177" s="56">
        <v>7.75</v>
      </c>
      <c r="N177" s="3"/>
      <c r="O177" s="3"/>
      <c r="P177" s="3"/>
      <c r="Q177" s="3"/>
      <c r="R177" s="3"/>
      <c r="S177" s="3"/>
      <c r="T177" s="3"/>
      <c r="U177" s="3"/>
    </row>
    <row r="178" spans="1:21" ht="15" customHeight="1" x14ac:dyDescent="0.2">
      <c r="A178" s="151">
        <v>40999</v>
      </c>
      <c r="B178" s="152" t="s">
        <v>4</v>
      </c>
      <c r="C178" s="152" t="s">
        <v>28</v>
      </c>
      <c r="D178" s="152" t="s">
        <v>6</v>
      </c>
      <c r="E178" s="152" t="s">
        <v>7</v>
      </c>
      <c r="F178" s="153"/>
      <c r="G178" s="154"/>
      <c r="H178" s="153"/>
      <c r="I178" s="154"/>
      <c r="J178" s="153">
        <v>-969086</v>
      </c>
      <c r="K178" s="153">
        <f>K176+J178</f>
        <v>-1622600.2696463997</v>
      </c>
      <c r="L178" s="19"/>
      <c r="M178" s="56"/>
      <c r="N178" s="3"/>
      <c r="O178" s="3"/>
      <c r="P178" s="3"/>
      <c r="Q178" s="3"/>
      <c r="R178" s="3"/>
      <c r="S178" s="3"/>
      <c r="T178" s="3"/>
      <c r="U178" s="3"/>
    </row>
    <row r="179" spans="1:21" ht="15" customHeight="1" x14ac:dyDescent="0.2">
      <c r="A179" s="66">
        <v>41003</v>
      </c>
      <c r="B179" s="67" t="s">
        <v>4</v>
      </c>
      <c r="C179" s="67" t="s">
        <v>5</v>
      </c>
      <c r="D179" s="67" t="s">
        <v>127</v>
      </c>
      <c r="E179" s="67" t="s">
        <v>15</v>
      </c>
      <c r="F179" s="36"/>
      <c r="G179" s="36"/>
      <c r="H179" s="20"/>
      <c r="I179" s="36"/>
      <c r="J179" s="20">
        <v>120000</v>
      </c>
      <c r="K179" s="20">
        <f t="shared" ref="K179:K210" si="13">K178+J179</f>
        <v>-1502600.2696463997</v>
      </c>
      <c r="L179" s="8" t="s">
        <v>8</v>
      </c>
      <c r="M179" s="56"/>
      <c r="N179" s="3"/>
      <c r="O179" s="3"/>
      <c r="P179" s="3"/>
      <c r="Q179" s="3"/>
      <c r="R179" s="3"/>
      <c r="S179" s="3"/>
      <c r="T179" s="3"/>
      <c r="U179" s="3"/>
    </row>
    <row r="180" spans="1:21" ht="15" customHeight="1" x14ac:dyDescent="0.2">
      <c r="A180" s="7">
        <v>41003</v>
      </c>
      <c r="B180" s="8" t="s">
        <v>13</v>
      </c>
      <c r="C180" s="8" t="s">
        <v>14</v>
      </c>
      <c r="D180" s="8" t="s">
        <v>6</v>
      </c>
      <c r="E180" s="8" t="s">
        <v>15</v>
      </c>
      <c r="F180" s="9">
        <v>-900000</v>
      </c>
      <c r="G180" s="10">
        <f>M180</f>
        <v>7.8</v>
      </c>
      <c r="H180" s="9"/>
      <c r="I180" s="3"/>
      <c r="J180" s="9">
        <f>F180/G180</f>
        <v>-115384.61538461539</v>
      </c>
      <c r="K180" s="9">
        <f t="shared" si="13"/>
        <v>-1617984.8850310151</v>
      </c>
      <c r="L180" s="8" t="s">
        <v>8</v>
      </c>
      <c r="M180" s="56">
        <v>7.8</v>
      </c>
      <c r="N180" s="3"/>
      <c r="O180" s="3"/>
      <c r="P180" s="3"/>
      <c r="Q180" s="3"/>
      <c r="R180" s="3"/>
      <c r="S180" s="3"/>
      <c r="T180" s="3"/>
      <c r="U180" s="3"/>
    </row>
    <row r="181" spans="1:21" ht="15" customHeight="1" x14ac:dyDescent="0.2">
      <c r="A181" s="7">
        <v>41012</v>
      </c>
      <c r="B181" s="8" t="s">
        <v>4</v>
      </c>
      <c r="C181" s="8" t="s">
        <v>5</v>
      </c>
      <c r="D181" s="8" t="s">
        <v>128</v>
      </c>
      <c r="E181" s="8" t="s">
        <v>15</v>
      </c>
      <c r="F181" s="3"/>
      <c r="G181" s="10"/>
      <c r="H181" s="9"/>
      <c r="I181" s="3"/>
      <c r="J181" s="9">
        <v>130000</v>
      </c>
      <c r="K181" s="9">
        <f t="shared" si="13"/>
        <v>-1487984.8850310151</v>
      </c>
      <c r="L181" s="8" t="s">
        <v>8</v>
      </c>
      <c r="M181" s="56"/>
      <c r="N181" s="3"/>
      <c r="O181" s="3"/>
      <c r="P181" s="3"/>
      <c r="Q181" s="3"/>
      <c r="R181" s="3"/>
      <c r="S181" s="3"/>
      <c r="T181" s="3"/>
      <c r="U181" s="3"/>
    </row>
    <row r="182" spans="1:21" ht="15" customHeight="1" x14ac:dyDescent="0.2">
      <c r="A182" s="7">
        <v>41016</v>
      </c>
      <c r="B182" s="8" t="s">
        <v>4</v>
      </c>
      <c r="C182" s="8" t="s">
        <v>5</v>
      </c>
      <c r="D182" s="8" t="s">
        <v>129</v>
      </c>
      <c r="E182" s="8" t="s">
        <v>7</v>
      </c>
      <c r="F182" s="3"/>
      <c r="G182" s="10"/>
      <c r="H182" s="9"/>
      <c r="I182" s="3"/>
      <c r="J182" s="9">
        <v>569110</v>
      </c>
      <c r="K182" s="9">
        <f t="shared" si="13"/>
        <v>-918874.88503101515</v>
      </c>
      <c r="L182" s="8" t="s">
        <v>8</v>
      </c>
      <c r="M182" s="56"/>
      <c r="N182" s="3"/>
      <c r="O182" s="3"/>
      <c r="P182" s="3"/>
      <c r="Q182" s="3"/>
      <c r="R182" s="3"/>
      <c r="S182" s="3"/>
      <c r="T182" s="3"/>
      <c r="U182" s="3"/>
    </row>
    <row r="183" spans="1:21" ht="15" customHeight="1" x14ac:dyDescent="0.2">
      <c r="A183" s="7">
        <v>41016</v>
      </c>
      <c r="B183" s="8" t="s">
        <v>13</v>
      </c>
      <c r="C183" s="8" t="s">
        <v>14</v>
      </c>
      <c r="D183" s="8" t="s">
        <v>6</v>
      </c>
      <c r="E183" s="8" t="s">
        <v>15</v>
      </c>
      <c r="F183" s="9">
        <v>-1000000</v>
      </c>
      <c r="G183" s="10">
        <f>M183</f>
        <v>7.79</v>
      </c>
      <c r="H183" s="9"/>
      <c r="I183" s="3"/>
      <c r="J183" s="9">
        <f>F183/G183</f>
        <v>-128369.70474967908</v>
      </c>
      <c r="K183" s="9">
        <f t="shared" si="13"/>
        <v>-1047244.5897806942</v>
      </c>
      <c r="L183" s="8" t="s">
        <v>8</v>
      </c>
      <c r="M183" s="56">
        <v>7.79</v>
      </c>
      <c r="N183" s="3"/>
      <c r="O183" s="3"/>
      <c r="P183" s="3"/>
      <c r="Q183" s="3"/>
      <c r="R183" s="3"/>
      <c r="S183" s="3"/>
      <c r="T183" s="3"/>
      <c r="U183" s="3"/>
    </row>
    <row r="184" spans="1:21" ht="15" customHeight="1" x14ac:dyDescent="0.2">
      <c r="A184" s="7">
        <v>41016</v>
      </c>
      <c r="B184" s="8" t="s">
        <v>9</v>
      </c>
      <c r="C184" s="8" t="s">
        <v>72</v>
      </c>
      <c r="D184" s="8" t="s">
        <v>130</v>
      </c>
      <c r="E184" s="8" t="s">
        <v>12</v>
      </c>
      <c r="F184" s="3"/>
      <c r="G184" s="3"/>
      <c r="H184" s="9">
        <v>10000000</v>
      </c>
      <c r="I184" s="10">
        <f>M184</f>
        <v>51.473999999999997</v>
      </c>
      <c r="J184" s="9">
        <f>H184/I184</f>
        <v>194272.83677196255</v>
      </c>
      <c r="K184" s="9">
        <f t="shared" si="13"/>
        <v>-852971.75300873164</v>
      </c>
      <c r="L184" s="8" t="s">
        <v>8</v>
      </c>
      <c r="M184" s="56">
        <v>51.473999999999997</v>
      </c>
      <c r="N184" s="3"/>
      <c r="O184" s="3"/>
      <c r="P184" s="3"/>
      <c r="Q184" s="3"/>
      <c r="R184" s="3"/>
      <c r="S184" s="3"/>
      <c r="T184" s="3"/>
      <c r="U184" s="3"/>
    </row>
    <row r="185" spans="1:21" ht="15" customHeight="1" x14ac:dyDescent="0.2">
      <c r="A185" s="7">
        <v>41017</v>
      </c>
      <c r="B185" s="8" t="s">
        <v>9</v>
      </c>
      <c r="C185" s="8" t="s">
        <v>72</v>
      </c>
      <c r="D185" s="8" t="s">
        <v>130</v>
      </c>
      <c r="E185" s="8" t="s">
        <v>12</v>
      </c>
      <c r="F185" s="3"/>
      <c r="G185" s="3"/>
      <c r="H185" s="9">
        <v>10000000</v>
      </c>
      <c r="I185" s="10">
        <f>M185</f>
        <v>51.783999999999999</v>
      </c>
      <c r="J185" s="9">
        <f>H185/I185</f>
        <v>193109.84087749111</v>
      </c>
      <c r="K185" s="9">
        <f t="shared" si="13"/>
        <v>-659861.91213124059</v>
      </c>
      <c r="L185" s="8" t="s">
        <v>8</v>
      </c>
      <c r="M185" s="56">
        <v>51.783999999999999</v>
      </c>
      <c r="N185" s="3"/>
      <c r="O185" s="3"/>
      <c r="P185" s="3"/>
      <c r="Q185" s="3"/>
      <c r="R185" s="3"/>
      <c r="S185" s="3"/>
      <c r="T185" s="3"/>
      <c r="U185" s="3"/>
    </row>
    <row r="186" spans="1:21" ht="15" customHeight="1" x14ac:dyDescent="0.2">
      <c r="A186" s="7">
        <v>41036</v>
      </c>
      <c r="B186" s="8" t="s">
        <v>20</v>
      </c>
      <c r="C186" s="8" t="s">
        <v>92</v>
      </c>
      <c r="D186" s="105" t="s">
        <v>131</v>
      </c>
      <c r="E186" s="105" t="s">
        <v>12</v>
      </c>
      <c r="F186" s="9"/>
      <c r="G186" s="106"/>
      <c r="H186" s="9">
        <v>5000000</v>
      </c>
      <c r="I186" s="10">
        <f>M186</f>
        <v>52.914000000000001</v>
      </c>
      <c r="J186" s="9">
        <f>H186/I186</f>
        <v>94492.950825868393</v>
      </c>
      <c r="K186" s="9">
        <f t="shared" si="13"/>
        <v>-565368.96130537218</v>
      </c>
      <c r="L186" s="3"/>
      <c r="M186" s="56">
        <v>52.914000000000001</v>
      </c>
      <c r="N186" s="3"/>
      <c r="O186" s="3"/>
      <c r="P186" s="3"/>
      <c r="Q186" s="3"/>
      <c r="R186" s="3"/>
      <c r="S186" s="3"/>
      <c r="T186" s="3"/>
      <c r="U186" s="3"/>
    </row>
    <row r="187" spans="1:21" ht="15" customHeight="1" x14ac:dyDescent="0.2">
      <c r="A187" s="7">
        <v>41036</v>
      </c>
      <c r="B187" s="8" t="s">
        <v>9</v>
      </c>
      <c r="C187" s="8" t="s">
        <v>72</v>
      </c>
      <c r="D187" s="8" t="s">
        <v>132</v>
      </c>
      <c r="E187" s="8" t="s">
        <v>12</v>
      </c>
      <c r="F187" s="107"/>
      <c r="G187" s="106"/>
      <c r="H187" s="9">
        <v>-5000000</v>
      </c>
      <c r="I187" s="10">
        <f>M187</f>
        <v>52.914000000000001</v>
      </c>
      <c r="J187" s="9">
        <f>H187/I187</f>
        <v>-94492.950825868393</v>
      </c>
      <c r="K187" s="9">
        <f t="shared" si="13"/>
        <v>-659861.91213124059</v>
      </c>
      <c r="L187" s="8" t="s">
        <v>8</v>
      </c>
      <c r="M187" s="56">
        <v>52.914000000000001</v>
      </c>
      <c r="N187" s="3"/>
      <c r="O187" s="3"/>
      <c r="P187" s="3"/>
      <c r="Q187" s="3"/>
      <c r="R187" s="3"/>
      <c r="S187" s="3"/>
      <c r="T187" s="3"/>
      <c r="U187" s="3"/>
    </row>
    <row r="188" spans="1:21" ht="15" customHeight="1" x14ac:dyDescent="0.2">
      <c r="A188" s="69">
        <v>41037</v>
      </c>
      <c r="B188" s="25" t="s">
        <v>4</v>
      </c>
      <c r="C188" s="25" t="s">
        <v>5</v>
      </c>
      <c r="D188" s="25" t="s">
        <v>128</v>
      </c>
      <c r="E188" s="25" t="s">
        <v>15</v>
      </c>
      <c r="F188" s="26"/>
      <c r="G188" s="26"/>
      <c r="H188" s="16"/>
      <c r="I188" s="26"/>
      <c r="J188" s="16">
        <v>373800</v>
      </c>
      <c r="K188" s="16">
        <f t="shared" si="13"/>
        <v>-286061.91213124059</v>
      </c>
      <c r="L188" s="8" t="s">
        <v>8</v>
      </c>
      <c r="M188" s="56"/>
      <c r="N188" s="3"/>
      <c r="O188" s="3"/>
      <c r="P188" s="3"/>
      <c r="Q188" s="3"/>
      <c r="R188" s="3"/>
      <c r="S188" s="3"/>
      <c r="T188" s="3"/>
      <c r="U188" s="3"/>
    </row>
    <row r="189" spans="1:21" ht="15" customHeight="1" x14ac:dyDescent="0.2">
      <c r="A189" s="151">
        <v>41043</v>
      </c>
      <c r="B189" s="152" t="s">
        <v>4</v>
      </c>
      <c r="C189" s="152" t="s">
        <v>118</v>
      </c>
      <c r="D189" s="152" t="s">
        <v>133</v>
      </c>
      <c r="E189" s="152" t="s">
        <v>7</v>
      </c>
      <c r="F189" s="153"/>
      <c r="G189" s="154"/>
      <c r="H189" s="153"/>
      <c r="I189" s="154"/>
      <c r="J189" s="153">
        <v>38764.42</v>
      </c>
      <c r="K189" s="153">
        <f t="shared" si="13"/>
        <v>-247297.49213124061</v>
      </c>
      <c r="L189" s="19"/>
      <c r="M189" s="56"/>
      <c r="N189" s="3"/>
      <c r="O189" s="3"/>
      <c r="P189" s="3"/>
      <c r="Q189" s="3"/>
      <c r="R189" s="3"/>
      <c r="S189" s="3"/>
      <c r="T189" s="3"/>
      <c r="U189" s="3"/>
    </row>
    <row r="190" spans="1:21" ht="15" customHeight="1" x14ac:dyDescent="0.2">
      <c r="A190" s="151">
        <v>41046</v>
      </c>
      <c r="B190" s="152" t="s">
        <v>4</v>
      </c>
      <c r="C190" s="152" t="s">
        <v>118</v>
      </c>
      <c r="D190" s="152" t="s">
        <v>133</v>
      </c>
      <c r="E190" s="152" t="s">
        <v>7</v>
      </c>
      <c r="F190" s="153"/>
      <c r="G190" s="154"/>
      <c r="H190" s="153"/>
      <c r="I190" s="154"/>
      <c r="J190" s="153">
        <v>38764.42</v>
      </c>
      <c r="K190" s="153">
        <f t="shared" si="13"/>
        <v>-208533.07213124062</v>
      </c>
      <c r="L190" s="19"/>
      <c r="M190" s="56"/>
      <c r="N190" s="3"/>
      <c r="O190" s="3"/>
      <c r="P190" s="3"/>
      <c r="Q190" s="3"/>
      <c r="R190" s="3"/>
      <c r="S190" s="3"/>
      <c r="T190" s="3"/>
      <c r="U190" s="3"/>
    </row>
    <row r="191" spans="1:21" ht="15" customHeight="1" x14ac:dyDescent="0.2">
      <c r="A191" s="151">
        <v>41046</v>
      </c>
      <c r="B191" s="152" t="s">
        <v>4</v>
      </c>
      <c r="C191" s="152" t="s">
        <v>28</v>
      </c>
      <c r="D191" s="152" t="s">
        <v>11</v>
      </c>
      <c r="E191" s="152" t="s">
        <v>7</v>
      </c>
      <c r="F191" s="153"/>
      <c r="G191" s="154"/>
      <c r="H191" s="153"/>
      <c r="I191" s="154"/>
      <c r="J191" s="153">
        <v>-969086</v>
      </c>
      <c r="K191" s="153">
        <f t="shared" si="13"/>
        <v>-1177619.0721312407</v>
      </c>
      <c r="L191" s="19"/>
      <c r="M191" s="56"/>
      <c r="N191" s="3"/>
      <c r="O191" s="9">
        <f>J191+J134+J178</f>
        <v>-2907258</v>
      </c>
      <c r="P191" s="3"/>
      <c r="Q191" s="3"/>
      <c r="R191" s="3"/>
      <c r="S191" s="3"/>
      <c r="T191" s="3"/>
      <c r="U191" s="3"/>
    </row>
    <row r="192" spans="1:21" ht="15" customHeight="1" x14ac:dyDescent="0.2">
      <c r="A192" s="108">
        <v>41048</v>
      </c>
      <c r="B192" s="109" t="s">
        <v>4</v>
      </c>
      <c r="C192" s="109" t="s">
        <v>5</v>
      </c>
      <c r="D192" s="109" t="s">
        <v>11</v>
      </c>
      <c r="E192" s="109" t="s">
        <v>7</v>
      </c>
      <c r="F192" s="20"/>
      <c r="G192" s="37"/>
      <c r="H192" s="20"/>
      <c r="I192" s="37"/>
      <c r="J192" s="20">
        <v>119015</v>
      </c>
      <c r="K192" s="20">
        <f t="shared" si="13"/>
        <v>-1058604.0721312407</v>
      </c>
      <c r="L192" s="8" t="s">
        <v>8</v>
      </c>
      <c r="M192" s="56"/>
      <c r="N192" s="3"/>
      <c r="O192" s="3">
        <f>'Account 2'!K38</f>
        <v>-1245974</v>
      </c>
      <c r="P192" s="3"/>
      <c r="Q192" s="3"/>
      <c r="R192" s="3"/>
      <c r="S192" s="3"/>
      <c r="T192" s="3"/>
      <c r="U192" s="3"/>
    </row>
    <row r="193" spans="1:21" ht="15" customHeight="1" x14ac:dyDescent="0.2">
      <c r="A193" s="110">
        <v>41048</v>
      </c>
      <c r="B193" s="111" t="s">
        <v>4</v>
      </c>
      <c r="C193" s="111" t="s">
        <v>5</v>
      </c>
      <c r="D193" s="111" t="s">
        <v>11</v>
      </c>
      <c r="E193" s="111" t="s">
        <v>7</v>
      </c>
      <c r="F193" s="16"/>
      <c r="G193" s="27"/>
      <c r="H193" s="16"/>
      <c r="I193" s="27"/>
      <c r="J193" s="16">
        <v>360000</v>
      </c>
      <c r="K193" s="9">
        <f t="shared" si="13"/>
        <v>-698604.07213124074</v>
      </c>
      <c r="L193" s="8" t="s">
        <v>8</v>
      </c>
      <c r="M193" s="56"/>
      <c r="N193" s="3"/>
      <c r="O193" s="9">
        <f>O191+O192</f>
        <v>-4153232</v>
      </c>
      <c r="P193" s="3"/>
      <c r="Q193" s="3"/>
      <c r="R193" s="3"/>
      <c r="S193" s="3"/>
      <c r="T193" s="3"/>
      <c r="U193" s="3"/>
    </row>
    <row r="194" spans="1:21" ht="15" customHeight="1" x14ac:dyDescent="0.2">
      <c r="A194" s="71">
        <v>41053</v>
      </c>
      <c r="B194" s="72" t="s">
        <v>20</v>
      </c>
      <c r="C194" s="72" t="s">
        <v>21</v>
      </c>
      <c r="D194" s="72" t="s">
        <v>24</v>
      </c>
      <c r="E194" s="72" t="s">
        <v>12</v>
      </c>
      <c r="F194" s="73"/>
      <c r="G194" s="74"/>
      <c r="H194" s="73">
        <v>-12500000</v>
      </c>
      <c r="I194" s="74">
        <f>M194</f>
        <v>55.570999999999998</v>
      </c>
      <c r="J194" s="73">
        <f>H194/I194</f>
        <v>-224937.46738406725</v>
      </c>
      <c r="K194" s="23">
        <f t="shared" si="13"/>
        <v>-923541.53951530799</v>
      </c>
      <c r="L194" s="3"/>
      <c r="M194" s="56">
        <v>55.570999999999998</v>
      </c>
      <c r="N194" s="3"/>
      <c r="O194" s="3"/>
      <c r="P194" s="3"/>
      <c r="Q194" s="3"/>
      <c r="R194" s="3"/>
      <c r="S194" s="3"/>
      <c r="T194" s="3"/>
      <c r="U194" s="3"/>
    </row>
    <row r="195" spans="1:21" ht="15" customHeight="1" x14ac:dyDescent="0.2">
      <c r="A195" s="71">
        <v>41057</v>
      </c>
      <c r="B195" s="72" t="s">
        <v>20</v>
      </c>
      <c r="C195" s="72" t="s">
        <v>21</v>
      </c>
      <c r="D195" s="72" t="s">
        <v>24</v>
      </c>
      <c r="E195" s="72" t="s">
        <v>12</v>
      </c>
      <c r="F195" s="73"/>
      <c r="G195" s="74"/>
      <c r="H195" s="73">
        <v>-7500000</v>
      </c>
      <c r="I195" s="74">
        <f>M195</f>
        <v>55.186</v>
      </c>
      <c r="J195" s="73">
        <f>H195/I195</f>
        <v>-135904.03363171819</v>
      </c>
      <c r="K195" s="23">
        <f t="shared" si="13"/>
        <v>-1059445.5731470261</v>
      </c>
      <c r="L195" s="3"/>
      <c r="M195" s="56">
        <v>55.186</v>
      </c>
      <c r="N195" s="3"/>
      <c r="O195" s="3"/>
      <c r="P195" s="3"/>
      <c r="Q195" s="3"/>
      <c r="R195" s="3"/>
      <c r="S195" s="3"/>
      <c r="T195" s="3"/>
      <c r="U195" s="3"/>
    </row>
    <row r="196" spans="1:21" ht="15" customHeight="1" x14ac:dyDescent="0.2">
      <c r="A196" s="71">
        <v>41060</v>
      </c>
      <c r="B196" s="72" t="s">
        <v>9</v>
      </c>
      <c r="C196" s="72" t="s">
        <v>72</v>
      </c>
      <c r="D196" s="72" t="s">
        <v>132</v>
      </c>
      <c r="E196" s="72" t="s">
        <v>12</v>
      </c>
      <c r="F196" s="73"/>
      <c r="G196" s="74"/>
      <c r="H196" s="73">
        <v>-30000000</v>
      </c>
      <c r="I196" s="74">
        <f>M196</f>
        <v>56.085000000000001</v>
      </c>
      <c r="J196" s="73">
        <f>H196/I196</f>
        <v>-534902.3803155924</v>
      </c>
      <c r="K196" s="23">
        <f t="shared" si="13"/>
        <v>-1594347.9534626184</v>
      </c>
      <c r="L196" s="8" t="s">
        <v>8</v>
      </c>
      <c r="M196" s="56">
        <v>56.085000000000001</v>
      </c>
      <c r="N196" s="3"/>
      <c r="O196" s="3"/>
      <c r="P196" s="3"/>
      <c r="Q196" s="3"/>
      <c r="R196" s="3"/>
      <c r="S196" s="3"/>
      <c r="T196" s="3"/>
      <c r="U196" s="3"/>
    </row>
    <row r="197" spans="1:21" ht="15" customHeight="1" x14ac:dyDescent="0.2">
      <c r="A197" s="71">
        <v>41065</v>
      </c>
      <c r="B197" s="72" t="s">
        <v>9</v>
      </c>
      <c r="C197" s="72" t="s">
        <v>72</v>
      </c>
      <c r="D197" s="72" t="s">
        <v>132</v>
      </c>
      <c r="E197" s="72" t="s">
        <v>12</v>
      </c>
      <c r="F197" s="73"/>
      <c r="G197" s="74"/>
      <c r="H197" s="73">
        <v>-6600000</v>
      </c>
      <c r="I197" s="74">
        <f>M197</f>
        <v>55.645000000000003</v>
      </c>
      <c r="J197" s="73">
        <f>H197/I197</f>
        <v>-118609.03944649114</v>
      </c>
      <c r="K197" s="23">
        <f t="shared" si="13"/>
        <v>-1712956.9929091095</v>
      </c>
      <c r="L197" s="8" t="s">
        <v>8</v>
      </c>
      <c r="M197" s="56">
        <v>55.645000000000003</v>
      </c>
      <c r="N197" s="3"/>
      <c r="O197" s="3"/>
      <c r="P197" s="3"/>
      <c r="Q197" s="3"/>
      <c r="R197" s="3"/>
      <c r="S197" s="3"/>
      <c r="T197" s="3"/>
      <c r="U197" s="3"/>
    </row>
    <row r="198" spans="1:21" ht="15" customHeight="1" x14ac:dyDescent="0.2">
      <c r="A198" s="71">
        <v>41065</v>
      </c>
      <c r="B198" s="72" t="s">
        <v>9</v>
      </c>
      <c r="C198" s="72" t="s">
        <v>72</v>
      </c>
      <c r="D198" s="72" t="s">
        <v>132</v>
      </c>
      <c r="E198" s="72" t="s">
        <v>12</v>
      </c>
      <c r="F198" s="73"/>
      <c r="G198" s="74"/>
      <c r="H198" s="73">
        <v>-5000000</v>
      </c>
      <c r="I198" s="74">
        <f>M198</f>
        <v>55.645000000000003</v>
      </c>
      <c r="J198" s="73">
        <f>H198/I198</f>
        <v>-89855.332914008439</v>
      </c>
      <c r="K198" s="23">
        <f t="shared" si="13"/>
        <v>-1802812.325823118</v>
      </c>
      <c r="L198" s="8" t="s">
        <v>8</v>
      </c>
      <c r="M198" s="56">
        <v>55.645000000000003</v>
      </c>
      <c r="N198" s="3"/>
      <c r="O198" s="3"/>
      <c r="P198" s="3"/>
      <c r="Q198" s="3"/>
      <c r="R198" s="3"/>
      <c r="S198" s="3"/>
      <c r="T198" s="3"/>
      <c r="U198" s="3"/>
    </row>
    <row r="199" spans="1:21" ht="15" customHeight="1" x14ac:dyDescent="0.2">
      <c r="A199" s="71">
        <v>41066</v>
      </c>
      <c r="B199" s="72" t="s">
        <v>13</v>
      </c>
      <c r="C199" s="72" t="s">
        <v>14</v>
      </c>
      <c r="D199" s="72" t="s">
        <v>11</v>
      </c>
      <c r="E199" s="72" t="s">
        <v>15</v>
      </c>
      <c r="F199" s="73">
        <v>8388833.7899999991</v>
      </c>
      <c r="G199" s="74">
        <f>M199</f>
        <v>8.33</v>
      </c>
      <c r="H199" s="73"/>
      <c r="I199" s="75"/>
      <c r="J199" s="73">
        <f>F199/G199</f>
        <v>1007062.8799519807</v>
      </c>
      <c r="K199" s="23">
        <f t="shared" si="13"/>
        <v>-795749.44587113732</v>
      </c>
      <c r="L199" s="8" t="s">
        <v>8</v>
      </c>
      <c r="M199" s="56">
        <v>8.33</v>
      </c>
      <c r="N199" s="3"/>
      <c r="O199" s="3"/>
      <c r="P199" s="3"/>
      <c r="Q199" s="3"/>
      <c r="R199" s="3"/>
      <c r="S199" s="3"/>
      <c r="T199" s="3"/>
      <c r="U199" s="3"/>
    </row>
    <row r="200" spans="1:21" ht="15" customHeight="1" x14ac:dyDescent="0.2">
      <c r="A200" s="71">
        <v>41074</v>
      </c>
      <c r="B200" s="72" t="s">
        <v>87</v>
      </c>
      <c r="C200" s="72" t="s">
        <v>134</v>
      </c>
      <c r="D200" s="72" t="s">
        <v>135</v>
      </c>
      <c r="E200" s="72" t="s">
        <v>15</v>
      </c>
      <c r="F200" s="73"/>
      <c r="G200" s="74"/>
      <c r="H200" s="73"/>
      <c r="I200" s="74"/>
      <c r="J200" s="73">
        <v>500000</v>
      </c>
      <c r="K200" s="23">
        <f t="shared" si="13"/>
        <v>-295749.44587113732</v>
      </c>
      <c r="L200" s="8" t="s">
        <v>8</v>
      </c>
      <c r="M200" s="56"/>
      <c r="N200" s="3"/>
      <c r="O200" s="3"/>
      <c r="P200" s="3"/>
      <c r="Q200" s="3"/>
      <c r="R200" s="3"/>
      <c r="S200" s="3"/>
      <c r="T200" s="3"/>
      <c r="U200" s="3"/>
    </row>
    <row r="201" spans="1:21" ht="15" customHeight="1" x14ac:dyDescent="0.2">
      <c r="A201" s="71">
        <v>41082</v>
      </c>
      <c r="B201" s="72" t="s">
        <v>13</v>
      </c>
      <c r="C201" s="72" t="s">
        <v>14</v>
      </c>
      <c r="D201" s="72" t="s">
        <v>11</v>
      </c>
      <c r="E201" s="72" t="s">
        <v>15</v>
      </c>
      <c r="F201" s="73">
        <v>-4100000</v>
      </c>
      <c r="G201" s="74">
        <f>M201</f>
        <v>8.41</v>
      </c>
      <c r="H201" s="73"/>
      <c r="I201" s="74"/>
      <c r="J201" s="73">
        <f>F201/G201</f>
        <v>-487514.86325802613</v>
      </c>
      <c r="K201" s="23">
        <f t="shared" si="13"/>
        <v>-783264.30912916339</v>
      </c>
      <c r="L201" s="8" t="s">
        <v>8</v>
      </c>
      <c r="M201" s="56">
        <v>8.41</v>
      </c>
      <c r="N201" s="3"/>
      <c r="O201" s="3"/>
      <c r="P201" s="3"/>
      <c r="Q201" s="3"/>
      <c r="R201" s="3"/>
      <c r="S201" s="3"/>
      <c r="T201" s="3"/>
      <c r="U201" s="3"/>
    </row>
    <row r="202" spans="1:21" ht="15" customHeight="1" x14ac:dyDescent="0.2">
      <c r="A202" s="112">
        <v>41090</v>
      </c>
      <c r="B202" s="113" t="s">
        <v>20</v>
      </c>
      <c r="C202" s="113" t="s">
        <v>92</v>
      </c>
      <c r="D202" s="114" t="s">
        <v>131</v>
      </c>
      <c r="E202" s="114" t="s">
        <v>12</v>
      </c>
      <c r="F202" s="24"/>
      <c r="G202" s="115"/>
      <c r="H202" s="24">
        <v>5000000</v>
      </c>
      <c r="I202" s="78">
        <f>M202</f>
        <v>55.625</v>
      </c>
      <c r="J202" s="24">
        <f>H202/I202</f>
        <v>89887.6404494382</v>
      </c>
      <c r="K202" s="9">
        <f t="shared" si="13"/>
        <v>-693376.66867972515</v>
      </c>
      <c r="L202" s="3"/>
      <c r="M202" s="56">
        <v>55.625</v>
      </c>
      <c r="N202" s="3"/>
      <c r="O202" s="3"/>
      <c r="P202" s="3"/>
      <c r="Q202" s="3"/>
      <c r="R202" s="3"/>
      <c r="S202" s="3"/>
      <c r="T202" s="3"/>
      <c r="U202" s="3"/>
    </row>
    <row r="203" spans="1:21" ht="15" customHeight="1" x14ac:dyDescent="0.2">
      <c r="A203" s="71">
        <v>41092</v>
      </c>
      <c r="B203" s="72" t="s">
        <v>13</v>
      </c>
      <c r="C203" s="72" t="s">
        <v>14</v>
      </c>
      <c r="D203" s="72" t="s">
        <v>6</v>
      </c>
      <c r="E203" s="72" t="s">
        <v>15</v>
      </c>
      <c r="F203" s="73">
        <v>-4150000</v>
      </c>
      <c r="G203" s="74">
        <f>M203</f>
        <v>8.17</v>
      </c>
      <c r="H203" s="73"/>
      <c r="I203" s="74"/>
      <c r="J203" s="73">
        <f>F203/G203</f>
        <v>-507955.93635250919</v>
      </c>
      <c r="K203" s="23">
        <f t="shared" si="13"/>
        <v>-1201332.6050322345</v>
      </c>
      <c r="L203" s="8" t="s">
        <v>8</v>
      </c>
      <c r="M203" s="56">
        <v>8.17</v>
      </c>
      <c r="N203" s="3"/>
      <c r="O203" s="3"/>
      <c r="P203" s="3"/>
      <c r="Q203" s="3"/>
      <c r="R203" s="3"/>
      <c r="S203" s="3"/>
      <c r="T203" s="3"/>
      <c r="U203" s="3"/>
    </row>
    <row r="204" spans="1:21" ht="15" customHeight="1" x14ac:dyDescent="0.2">
      <c r="A204" s="71">
        <v>41092</v>
      </c>
      <c r="B204" s="72" t="s">
        <v>4</v>
      </c>
      <c r="C204" s="72" t="s">
        <v>5</v>
      </c>
      <c r="D204" s="72" t="s">
        <v>136</v>
      </c>
      <c r="E204" s="72" t="s">
        <v>7</v>
      </c>
      <c r="F204" s="73"/>
      <c r="G204" s="74"/>
      <c r="H204" s="73"/>
      <c r="I204" s="74"/>
      <c r="J204" s="73">
        <f t="shared" ref="J204:J213" si="14">1835000/3.67</f>
        <v>500000</v>
      </c>
      <c r="K204" s="23">
        <f t="shared" si="13"/>
        <v>-701332.60503223445</v>
      </c>
      <c r="L204" s="8" t="s">
        <v>8</v>
      </c>
      <c r="M204" s="56"/>
      <c r="N204" s="3"/>
      <c r="O204" s="3"/>
      <c r="P204" s="3"/>
      <c r="Q204" s="3"/>
      <c r="R204" s="3"/>
      <c r="S204" s="3"/>
      <c r="T204" s="3"/>
      <c r="U204" s="3"/>
    </row>
    <row r="205" spans="1:21" ht="15" customHeight="1" x14ac:dyDescent="0.2">
      <c r="A205" s="71">
        <v>41095</v>
      </c>
      <c r="B205" s="72" t="s">
        <v>9</v>
      </c>
      <c r="C205" s="72" t="s">
        <v>72</v>
      </c>
      <c r="D205" s="72" t="s">
        <v>132</v>
      </c>
      <c r="E205" s="72" t="s">
        <v>12</v>
      </c>
      <c r="F205" s="73"/>
      <c r="G205" s="74"/>
      <c r="H205" s="73">
        <v>-20000000</v>
      </c>
      <c r="I205" s="74">
        <f>M205</f>
        <v>54.957000000000001</v>
      </c>
      <c r="J205" s="73">
        <v>-362500</v>
      </c>
      <c r="K205" s="23">
        <f t="shared" si="13"/>
        <v>-1063832.6050322345</v>
      </c>
      <c r="L205" s="8" t="s">
        <v>8</v>
      </c>
      <c r="M205" s="56">
        <v>54.957000000000001</v>
      </c>
      <c r="N205" s="3"/>
      <c r="O205" s="3"/>
      <c r="P205" s="3"/>
      <c r="Q205" s="3"/>
      <c r="R205" s="3"/>
      <c r="S205" s="3"/>
      <c r="T205" s="3"/>
      <c r="U205" s="3"/>
    </row>
    <row r="206" spans="1:21" ht="15" customHeight="1" x14ac:dyDescent="0.2">
      <c r="A206" s="71">
        <v>41096</v>
      </c>
      <c r="B206" s="72" t="s">
        <v>13</v>
      </c>
      <c r="C206" s="72" t="s">
        <v>14</v>
      </c>
      <c r="D206" s="72" t="s">
        <v>6</v>
      </c>
      <c r="E206" s="72" t="s">
        <v>15</v>
      </c>
      <c r="F206" s="73">
        <v>2900000</v>
      </c>
      <c r="G206" s="74">
        <f>M206</f>
        <v>8.2799999999999994</v>
      </c>
      <c r="H206" s="73"/>
      <c r="I206" s="74"/>
      <c r="J206" s="73">
        <f>F206/G206</f>
        <v>350241.54589371983</v>
      </c>
      <c r="K206" s="23">
        <f t="shared" si="13"/>
        <v>-713591.05913851457</v>
      </c>
      <c r="L206" s="8" t="s">
        <v>8</v>
      </c>
      <c r="M206" s="56">
        <v>8.2799999999999994</v>
      </c>
      <c r="N206" s="3"/>
      <c r="O206" s="3"/>
      <c r="P206" s="3"/>
      <c r="Q206" s="3"/>
      <c r="R206" s="3"/>
      <c r="S206" s="3"/>
      <c r="T206" s="3"/>
      <c r="U206" s="3"/>
    </row>
    <row r="207" spans="1:21" ht="15" customHeight="1" x14ac:dyDescent="0.2">
      <c r="A207" s="71">
        <v>41101</v>
      </c>
      <c r="B207" s="72" t="s">
        <v>13</v>
      </c>
      <c r="C207" s="72" t="s">
        <v>14</v>
      </c>
      <c r="D207" s="72" t="s">
        <v>6</v>
      </c>
      <c r="E207" s="72" t="s">
        <v>15</v>
      </c>
      <c r="F207" s="73">
        <v>-8250000</v>
      </c>
      <c r="G207" s="116">
        <f>M207</f>
        <v>8.25</v>
      </c>
      <c r="H207" s="73"/>
      <c r="I207" s="74"/>
      <c r="J207" s="73">
        <f>F207/G207</f>
        <v>-1000000</v>
      </c>
      <c r="K207" s="23">
        <f t="shared" si="13"/>
        <v>-1713591.0591385146</v>
      </c>
      <c r="L207" s="8" t="s">
        <v>8</v>
      </c>
      <c r="M207" s="56">
        <v>8.25</v>
      </c>
      <c r="N207" s="3"/>
      <c r="O207" s="3"/>
      <c r="P207" s="3"/>
      <c r="Q207" s="3"/>
      <c r="R207" s="3"/>
      <c r="S207" s="3"/>
      <c r="T207" s="3"/>
      <c r="U207" s="3"/>
    </row>
    <row r="208" spans="1:21" ht="15" customHeight="1" x14ac:dyDescent="0.2">
      <c r="A208" s="71">
        <v>41102</v>
      </c>
      <c r="B208" s="72" t="s">
        <v>13</v>
      </c>
      <c r="C208" s="72" t="s">
        <v>14</v>
      </c>
      <c r="D208" s="72" t="s">
        <v>6</v>
      </c>
      <c r="E208" s="72" t="s">
        <v>15</v>
      </c>
      <c r="F208" s="73">
        <v>-8250000</v>
      </c>
      <c r="G208" s="116">
        <f>M208</f>
        <v>8.25</v>
      </c>
      <c r="H208" s="73"/>
      <c r="I208" s="74"/>
      <c r="J208" s="73">
        <f>F208/G208</f>
        <v>-1000000</v>
      </c>
      <c r="K208" s="23">
        <f t="shared" si="13"/>
        <v>-2713591.0591385146</v>
      </c>
      <c r="L208" s="8" t="s">
        <v>8</v>
      </c>
      <c r="M208" s="56">
        <v>8.25</v>
      </c>
      <c r="N208" s="3"/>
      <c r="O208" s="3"/>
      <c r="P208" s="3"/>
      <c r="Q208" s="3"/>
      <c r="R208" s="3"/>
      <c r="S208" s="3"/>
      <c r="T208" s="3"/>
      <c r="U208" s="3"/>
    </row>
    <row r="209" spans="1:21" ht="15" customHeight="1" x14ac:dyDescent="0.2">
      <c r="A209" s="71">
        <v>41104</v>
      </c>
      <c r="B209" s="72" t="s">
        <v>4</v>
      </c>
      <c r="C209" s="72" t="s">
        <v>5</v>
      </c>
      <c r="D209" s="72" t="s">
        <v>137</v>
      </c>
      <c r="E209" s="72" t="s">
        <v>7</v>
      </c>
      <c r="F209" s="73"/>
      <c r="G209" s="74"/>
      <c r="H209" s="73"/>
      <c r="I209" s="74"/>
      <c r="J209" s="73">
        <f t="shared" si="14"/>
        <v>500000</v>
      </c>
      <c r="K209" s="23">
        <f t="shared" si="13"/>
        <v>-2213591.0591385146</v>
      </c>
      <c r="L209" s="8" t="s">
        <v>8</v>
      </c>
      <c r="M209" s="56"/>
      <c r="N209" s="3"/>
      <c r="O209" s="3"/>
      <c r="P209" s="3"/>
      <c r="Q209" s="3"/>
      <c r="R209" s="3"/>
      <c r="S209" s="3"/>
      <c r="T209" s="3"/>
      <c r="U209" s="3"/>
    </row>
    <row r="210" spans="1:21" ht="15" customHeight="1" x14ac:dyDescent="0.2">
      <c r="A210" s="71">
        <v>41104</v>
      </c>
      <c r="B210" s="72" t="s">
        <v>4</v>
      </c>
      <c r="C210" s="72" t="s">
        <v>5</v>
      </c>
      <c r="D210" s="72" t="s">
        <v>137</v>
      </c>
      <c r="E210" s="72" t="s">
        <v>7</v>
      </c>
      <c r="F210" s="73"/>
      <c r="G210" s="74"/>
      <c r="H210" s="73"/>
      <c r="I210" s="74"/>
      <c r="J210" s="73">
        <f t="shared" si="14"/>
        <v>500000</v>
      </c>
      <c r="K210" s="117">
        <f t="shared" si="13"/>
        <v>-1713591.0591385146</v>
      </c>
      <c r="L210" s="8" t="s">
        <v>8</v>
      </c>
      <c r="M210" s="56"/>
      <c r="N210" s="3"/>
      <c r="O210" s="3"/>
      <c r="P210" s="3"/>
      <c r="Q210" s="3"/>
      <c r="R210" s="3"/>
      <c r="S210" s="3"/>
      <c r="T210" s="3"/>
      <c r="U210" s="3"/>
    </row>
    <row r="211" spans="1:21" ht="15" customHeight="1" x14ac:dyDescent="0.2">
      <c r="A211" s="52">
        <v>41104</v>
      </c>
      <c r="B211" s="53" t="s">
        <v>13</v>
      </c>
      <c r="C211" s="53" t="s">
        <v>14</v>
      </c>
      <c r="D211" s="53" t="s">
        <v>6</v>
      </c>
      <c r="E211" s="118"/>
      <c r="F211" s="54">
        <v>900000</v>
      </c>
      <c r="G211" s="55">
        <v>8</v>
      </c>
      <c r="H211" s="54"/>
      <c r="I211" s="55"/>
      <c r="J211" s="54">
        <f>F211/G211</f>
        <v>112500</v>
      </c>
      <c r="K211" s="53" t="s">
        <v>126</v>
      </c>
      <c r="L211" s="62" t="s">
        <v>8</v>
      </c>
      <c r="M211" s="56"/>
      <c r="N211" s="3"/>
      <c r="O211" s="3"/>
      <c r="P211" s="3"/>
      <c r="Q211" s="3"/>
      <c r="R211" s="3"/>
      <c r="S211" s="3"/>
      <c r="T211" s="3"/>
      <c r="U211" s="3"/>
    </row>
    <row r="212" spans="1:21" ht="15" customHeight="1" x14ac:dyDescent="0.2">
      <c r="A212" s="71">
        <v>41106</v>
      </c>
      <c r="B212" s="72" t="s">
        <v>4</v>
      </c>
      <c r="C212" s="72" t="s">
        <v>5</v>
      </c>
      <c r="D212" s="72" t="s">
        <v>137</v>
      </c>
      <c r="E212" s="75"/>
      <c r="F212" s="73"/>
      <c r="G212" s="74"/>
      <c r="H212" s="73"/>
      <c r="I212" s="74"/>
      <c r="J212" s="73">
        <f t="shared" si="14"/>
        <v>500000</v>
      </c>
      <c r="K212" s="119">
        <f>K210+J212</f>
        <v>-1213591.0591385146</v>
      </c>
      <c r="L212" s="8" t="s">
        <v>8</v>
      </c>
      <c r="M212" s="56"/>
      <c r="N212" s="3"/>
      <c r="O212" s="3"/>
      <c r="P212" s="3"/>
      <c r="Q212" s="3"/>
      <c r="R212" s="3"/>
      <c r="S212" s="3"/>
      <c r="T212" s="3"/>
      <c r="U212" s="3"/>
    </row>
    <row r="213" spans="1:21" ht="15" customHeight="1" x14ac:dyDescent="0.2">
      <c r="A213" s="71">
        <v>41108</v>
      </c>
      <c r="B213" s="72" t="s">
        <v>4</v>
      </c>
      <c r="C213" s="72" t="s">
        <v>5</v>
      </c>
      <c r="D213" s="72" t="s">
        <v>137</v>
      </c>
      <c r="E213" s="75"/>
      <c r="F213" s="73"/>
      <c r="G213" s="74"/>
      <c r="H213" s="73"/>
      <c r="I213" s="74"/>
      <c r="J213" s="73">
        <f t="shared" si="14"/>
        <v>500000</v>
      </c>
      <c r="K213" s="23">
        <f>K212+J213</f>
        <v>-713591.05913851457</v>
      </c>
      <c r="L213" s="8" t="s">
        <v>8</v>
      </c>
      <c r="M213" s="56"/>
      <c r="N213" s="3"/>
      <c r="O213" s="3"/>
      <c r="P213" s="3"/>
      <c r="Q213" s="3"/>
      <c r="R213" s="3"/>
      <c r="S213" s="3"/>
      <c r="T213" s="3"/>
      <c r="U213" s="3"/>
    </row>
    <row r="214" spans="1:21" ht="15" customHeight="1" x14ac:dyDescent="0.2">
      <c r="A214" s="71">
        <v>41150</v>
      </c>
      <c r="B214" s="72" t="s">
        <v>4</v>
      </c>
      <c r="C214" s="72" t="s">
        <v>5</v>
      </c>
      <c r="D214" s="75"/>
      <c r="E214" s="72" t="s">
        <v>7</v>
      </c>
      <c r="F214" s="73"/>
      <c r="G214" s="74"/>
      <c r="H214" s="73"/>
      <c r="I214" s="74"/>
      <c r="J214" s="73">
        <v>-899905</v>
      </c>
      <c r="K214" s="23">
        <f>K213+J214</f>
        <v>-1613496.0591385146</v>
      </c>
      <c r="L214" s="8" t="s">
        <v>8</v>
      </c>
      <c r="M214" s="120"/>
      <c r="N214" s="3"/>
      <c r="O214" s="3"/>
      <c r="P214" s="3"/>
      <c r="Q214" s="3"/>
      <c r="R214" s="3"/>
      <c r="S214" s="3"/>
      <c r="T214" s="3"/>
      <c r="U214" s="3"/>
    </row>
    <row r="215" spans="1:21" ht="15" customHeight="1" x14ac:dyDescent="0.2">
      <c r="A215" s="71">
        <v>41150</v>
      </c>
      <c r="B215" s="72" t="s">
        <v>4</v>
      </c>
      <c r="C215" s="72" t="s">
        <v>5</v>
      </c>
      <c r="D215" s="72" t="s">
        <v>96</v>
      </c>
      <c r="E215" s="72" t="s">
        <v>15</v>
      </c>
      <c r="F215" s="73"/>
      <c r="G215" s="74"/>
      <c r="H215" s="73"/>
      <c r="I215" s="74"/>
      <c r="J215" s="73">
        <v>500000</v>
      </c>
      <c r="K215" s="23">
        <f>K214+J215</f>
        <v>-1113496.0591385146</v>
      </c>
      <c r="L215" s="8" t="s">
        <v>8</v>
      </c>
      <c r="M215" s="120"/>
      <c r="N215" s="3"/>
      <c r="O215" s="3"/>
      <c r="P215" s="3"/>
      <c r="Q215" s="3"/>
      <c r="R215" s="3"/>
      <c r="S215" s="3"/>
      <c r="T215" s="3"/>
      <c r="U215" s="3"/>
    </row>
    <row r="216" spans="1:21" ht="15" customHeight="1" x14ac:dyDescent="0.2">
      <c r="A216" s="71">
        <v>41150</v>
      </c>
      <c r="B216" s="72" t="s">
        <v>4</v>
      </c>
      <c r="C216" s="72" t="s">
        <v>5</v>
      </c>
      <c r="D216" s="72" t="s">
        <v>96</v>
      </c>
      <c r="E216" s="72" t="s">
        <v>15</v>
      </c>
      <c r="F216" s="73"/>
      <c r="G216" s="74"/>
      <c r="H216" s="73"/>
      <c r="I216" s="74"/>
      <c r="J216" s="73">
        <v>399905.00000000012</v>
      </c>
      <c r="K216" s="23">
        <f>K215+J216</f>
        <v>-713591.05913851445</v>
      </c>
      <c r="L216" s="8" t="s">
        <v>8</v>
      </c>
      <c r="M216" s="120"/>
      <c r="N216" s="3"/>
      <c r="O216" s="3"/>
      <c r="P216" s="3"/>
      <c r="Q216" s="3"/>
      <c r="R216" s="3"/>
      <c r="S216" s="3"/>
      <c r="T216" s="3"/>
      <c r="U216" s="3"/>
    </row>
    <row r="217" spans="1:21" ht="15" customHeight="1" x14ac:dyDescent="0.2">
      <c r="A217" s="35">
        <f ca="1">TODAY()</f>
        <v>43100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"/>
      <c r="L217" s="9"/>
      <c r="M217" s="120"/>
      <c r="N217" s="3"/>
      <c r="O217" s="3"/>
      <c r="P217" s="3"/>
      <c r="Q217" s="3"/>
      <c r="R217" s="3"/>
      <c r="S217" s="3"/>
      <c r="T217" s="3"/>
      <c r="U217" s="3"/>
    </row>
    <row r="218" spans="1:21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9"/>
      <c r="M218" s="120"/>
      <c r="N218" s="3"/>
      <c r="O218" s="3"/>
      <c r="P218" s="3"/>
      <c r="Q218" s="3"/>
      <c r="R218" s="3"/>
      <c r="S218" s="3"/>
      <c r="T218" s="3"/>
      <c r="U218" s="3"/>
    </row>
    <row r="219" spans="1:21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20"/>
      <c r="N219" s="3"/>
      <c r="O219" s="3"/>
      <c r="P219" s="3"/>
      <c r="Q219" s="3"/>
      <c r="R219" s="3"/>
      <c r="S219" s="3"/>
      <c r="T219" s="3"/>
      <c r="U219" s="3"/>
    </row>
    <row r="220" spans="1:21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20"/>
      <c r="N220" s="3"/>
      <c r="O220" s="3"/>
      <c r="P220" s="3"/>
      <c r="Q220" s="3"/>
      <c r="R220" s="3"/>
      <c r="S220" s="3"/>
      <c r="T220" s="3"/>
      <c r="U220" s="3"/>
    </row>
    <row r="221" spans="1:21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20"/>
      <c r="N221" s="3"/>
      <c r="O221" s="3"/>
      <c r="P221" s="3"/>
      <c r="Q221" s="3"/>
      <c r="R221" s="3"/>
      <c r="S221" s="3"/>
      <c r="T221" s="3"/>
      <c r="U221" s="3"/>
    </row>
    <row r="222" spans="1:21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20"/>
      <c r="N222" s="3"/>
      <c r="O222" s="3"/>
      <c r="P222" s="3"/>
      <c r="Q222" s="3"/>
      <c r="R222" s="3"/>
      <c r="S222" s="3"/>
      <c r="T222" s="3"/>
      <c r="U222" s="3"/>
    </row>
    <row r="223" spans="1:21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20"/>
      <c r="N223" s="3"/>
      <c r="O223" s="3"/>
      <c r="P223" s="3"/>
      <c r="Q223" s="3"/>
      <c r="R223" s="3"/>
      <c r="S223" s="3"/>
      <c r="T223" s="3"/>
      <c r="U223" s="3"/>
    </row>
    <row r="224" spans="1:21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20"/>
      <c r="N224" s="3"/>
      <c r="O224" s="3"/>
      <c r="P224" s="3"/>
      <c r="Q224" s="3"/>
      <c r="R224" s="3"/>
      <c r="S224" s="3"/>
      <c r="T224" s="3"/>
      <c r="U224" s="3"/>
    </row>
    <row r="225" spans="1:21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20"/>
      <c r="N225" s="3"/>
      <c r="O225" s="3"/>
      <c r="P225" s="3"/>
      <c r="Q225" s="3"/>
      <c r="R225" s="3"/>
      <c r="S225" s="3"/>
      <c r="T225" s="3"/>
      <c r="U225" s="3"/>
    </row>
    <row r="226" spans="1:21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20"/>
      <c r="N226" s="3"/>
      <c r="O226" s="3"/>
      <c r="P226" s="3"/>
      <c r="Q226" s="3"/>
      <c r="R226" s="3"/>
      <c r="S226" s="3"/>
      <c r="T226" s="3"/>
      <c r="U226" s="3"/>
    </row>
    <row r="227" spans="1:21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20"/>
      <c r="N227" s="3"/>
      <c r="O227" s="3"/>
      <c r="P227" s="3"/>
      <c r="Q227" s="3"/>
      <c r="R227" s="3"/>
      <c r="S227" s="3"/>
      <c r="T227" s="3"/>
      <c r="U227" s="3"/>
    </row>
    <row r="228" spans="1:21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20"/>
      <c r="N228" s="3"/>
      <c r="O228" s="3"/>
      <c r="P228" s="3"/>
      <c r="Q228" s="3"/>
      <c r="R228" s="3"/>
      <c r="S228" s="3"/>
      <c r="T228" s="3"/>
      <c r="U228" s="3"/>
    </row>
    <row r="229" spans="1:21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20"/>
      <c r="N229" s="3"/>
      <c r="O229" s="3"/>
      <c r="P229" s="3"/>
      <c r="Q229" s="3"/>
      <c r="R229" s="3"/>
      <c r="S229" s="3"/>
      <c r="T229" s="3"/>
      <c r="U229" s="3"/>
    </row>
  </sheetData>
  <autoFilter ref="A4:M217"/>
  <pageMargins left="0.23622000000000001" right="0.23622000000000001" top="0.15748000000000001" bottom="0.19685" header="0.31496099999999999" footer="0.31496099999999999"/>
  <pageSetup scale="79" orientation="landscape"/>
  <headerFooter>
    <oddFooter>&amp;C&amp;"Helvetica Neue,Regular"&amp;12&amp;K000000&amp;P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29"/>
  <sheetViews>
    <sheetView showGridLines="0" workbookViewId="0"/>
  </sheetViews>
  <sheetFormatPr baseColWidth="10" defaultColWidth="8.83203125" defaultRowHeight="10.5" customHeight="1" x14ac:dyDescent="0.2"/>
  <cols>
    <col min="1" max="1" width="9" style="121" customWidth="1"/>
    <col min="2" max="2" width="8" style="121" customWidth="1"/>
    <col min="3" max="3" width="34.5" style="121" customWidth="1"/>
    <col min="4" max="4" width="45.5" style="121" customWidth="1"/>
    <col min="5" max="5" width="5.5" style="121" customWidth="1"/>
    <col min="6" max="6" width="13.83203125" style="121" customWidth="1"/>
    <col min="7" max="7" width="9.5" style="121" customWidth="1"/>
    <col min="8" max="8" width="13.5" style="121" customWidth="1"/>
    <col min="9" max="9" width="11.83203125" style="121" customWidth="1"/>
    <col min="10" max="10" width="12.83203125" style="121" customWidth="1"/>
    <col min="11" max="11" width="17.83203125" style="121" customWidth="1"/>
    <col min="12" max="12" width="2.5" style="121" customWidth="1"/>
    <col min="13" max="13" width="9.5" style="121" customWidth="1"/>
    <col min="14" max="14" width="1.6640625" style="121" customWidth="1"/>
    <col min="15" max="15" width="13.83203125" style="121" customWidth="1"/>
    <col min="16" max="17" width="9.1640625" style="121" customWidth="1"/>
    <col min="18" max="18" width="16.83203125" style="121" customWidth="1"/>
    <col min="19" max="20" width="9.1640625" style="121" customWidth="1"/>
    <col min="21" max="21" width="12" style="121" customWidth="1"/>
    <col min="22" max="256" width="8.83203125" customWidth="1"/>
  </cols>
  <sheetData>
    <row r="1" spans="1:21" ht="15" customHeight="1" x14ac:dyDescent="0.2">
      <c r="A1" s="45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9"/>
      <c r="M1" s="3"/>
      <c r="N1" s="3"/>
      <c r="O1" s="3"/>
      <c r="P1" s="8" t="s">
        <v>55</v>
      </c>
      <c r="Q1" s="3"/>
      <c r="R1" s="3"/>
      <c r="S1" s="3"/>
      <c r="T1" s="3"/>
      <c r="U1" s="3"/>
    </row>
    <row r="2" spans="1:21" ht="1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19"/>
      <c r="M3" s="3"/>
      <c r="N3" s="3"/>
      <c r="O3" s="3"/>
      <c r="P3" s="3"/>
      <c r="Q3" s="3"/>
      <c r="R3" s="3"/>
      <c r="S3" s="3"/>
      <c r="T3" s="3"/>
      <c r="U3" s="3"/>
    </row>
    <row r="4" spans="1:21" ht="15" customHeight="1" x14ac:dyDescent="0.2">
      <c r="A4" s="50" t="s">
        <v>56</v>
      </c>
      <c r="B4" s="51"/>
      <c r="C4" s="51"/>
      <c r="D4" s="50" t="s">
        <v>57</v>
      </c>
      <c r="E4" s="51"/>
      <c r="F4" s="50" t="s">
        <v>58</v>
      </c>
      <c r="G4" s="50" t="s">
        <v>59</v>
      </c>
      <c r="H4" s="50" t="s">
        <v>60</v>
      </c>
      <c r="I4" s="50" t="s">
        <v>59</v>
      </c>
      <c r="J4" s="50" t="s">
        <v>61</v>
      </c>
      <c r="K4" s="50" t="s">
        <v>62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 x14ac:dyDescent="0.2">
      <c r="A5" s="52">
        <v>40185</v>
      </c>
      <c r="B5" s="53" t="s">
        <v>20</v>
      </c>
      <c r="C5" s="53" t="s">
        <v>21</v>
      </c>
      <c r="D5" s="53" t="s">
        <v>63</v>
      </c>
      <c r="E5" s="53" t="s">
        <v>12</v>
      </c>
      <c r="F5" s="54"/>
      <c r="G5" s="55"/>
      <c r="H5" s="54">
        <v>50000000</v>
      </c>
      <c r="I5" s="55">
        <f>M5</f>
        <v>45.72</v>
      </c>
      <c r="J5" s="54">
        <f>H5/I5</f>
        <v>1093613.2983377078</v>
      </c>
      <c r="K5" s="53" t="s">
        <v>64</v>
      </c>
      <c r="L5" s="19"/>
      <c r="M5" s="56">
        <v>45.72</v>
      </c>
      <c r="N5" s="3"/>
      <c r="O5" s="3"/>
      <c r="P5" s="3"/>
      <c r="Q5" s="3"/>
      <c r="R5" s="3"/>
      <c r="S5" s="3"/>
      <c r="T5" s="3"/>
      <c r="U5" s="3"/>
    </row>
    <row r="6" spans="1:21" ht="15" customHeight="1" x14ac:dyDescent="0.2">
      <c r="A6" s="57">
        <v>40332</v>
      </c>
      <c r="B6" s="58" t="s">
        <v>4</v>
      </c>
      <c r="C6" s="59" t="s">
        <v>65</v>
      </c>
      <c r="D6" s="60" t="s">
        <v>66</v>
      </c>
      <c r="E6" s="60" t="s">
        <v>7</v>
      </c>
      <c r="F6" s="32"/>
      <c r="G6" s="33"/>
      <c r="H6" s="32"/>
      <c r="I6" s="33"/>
      <c r="J6" s="32">
        <v>-1246105</v>
      </c>
      <c r="K6" s="32">
        <f>J6</f>
        <v>-1246105</v>
      </c>
      <c r="L6" s="19"/>
      <c r="M6" s="56"/>
      <c r="N6" s="3"/>
      <c r="O6" s="3"/>
      <c r="P6" s="2">
        <v>40926</v>
      </c>
      <c r="Q6" s="8" t="s">
        <v>4</v>
      </c>
      <c r="R6" s="8" t="s">
        <v>67</v>
      </c>
      <c r="S6" s="8" t="s">
        <v>68</v>
      </c>
      <c r="T6" s="12">
        <v>150000</v>
      </c>
      <c r="U6" s="3"/>
    </row>
    <row r="7" spans="1:21" ht="15" customHeight="1" x14ac:dyDescent="0.2">
      <c r="A7" s="57">
        <v>40334</v>
      </c>
      <c r="B7" s="58" t="s">
        <v>4</v>
      </c>
      <c r="C7" s="59" t="s">
        <v>69</v>
      </c>
      <c r="D7" s="60" t="s">
        <v>70</v>
      </c>
      <c r="E7" s="60" t="s">
        <v>7</v>
      </c>
      <c r="F7" s="32"/>
      <c r="G7" s="33"/>
      <c r="H7" s="32"/>
      <c r="I7" s="33"/>
      <c r="J7" s="32">
        <v>-2999999</v>
      </c>
      <c r="K7" s="32">
        <f t="shared" ref="K7:K28" si="0">K6+J7</f>
        <v>-4246104</v>
      </c>
      <c r="L7" s="19"/>
      <c r="M7" s="56"/>
      <c r="N7" s="3"/>
      <c r="O7" s="3"/>
      <c r="P7" s="2">
        <v>40992</v>
      </c>
      <c r="Q7" s="8" t="s">
        <v>4</v>
      </c>
      <c r="R7" s="8" t="s">
        <v>67</v>
      </c>
      <c r="S7" s="8" t="s">
        <v>23</v>
      </c>
      <c r="T7" s="12">
        <v>100000</v>
      </c>
      <c r="U7" s="3"/>
    </row>
    <row r="8" spans="1:21" ht="15" customHeight="1" x14ac:dyDescent="0.2">
      <c r="A8" s="57">
        <v>40336</v>
      </c>
      <c r="B8" s="58" t="s">
        <v>4</v>
      </c>
      <c r="C8" s="59" t="s">
        <v>71</v>
      </c>
      <c r="D8" s="60" t="s">
        <v>66</v>
      </c>
      <c r="E8" s="60" t="s">
        <v>7</v>
      </c>
      <c r="F8" s="32"/>
      <c r="G8" s="33"/>
      <c r="H8" s="32"/>
      <c r="I8" s="33"/>
      <c r="J8" s="32">
        <v>1000000</v>
      </c>
      <c r="K8" s="32">
        <f t="shared" si="0"/>
        <v>-3246104</v>
      </c>
      <c r="L8" s="19"/>
      <c r="M8" s="56"/>
      <c r="N8" s="3"/>
      <c r="O8" s="3"/>
      <c r="P8" s="2">
        <v>41018</v>
      </c>
      <c r="Q8" s="8" t="s">
        <v>4</v>
      </c>
      <c r="R8" s="8" t="s">
        <v>67</v>
      </c>
      <c r="S8" s="8" t="s">
        <v>23</v>
      </c>
      <c r="T8" s="12">
        <v>60000</v>
      </c>
      <c r="U8" s="3"/>
    </row>
    <row r="9" spans="1:21" ht="15" customHeight="1" x14ac:dyDescent="0.2">
      <c r="A9" s="57">
        <v>40337</v>
      </c>
      <c r="B9" s="58" t="s">
        <v>4</v>
      </c>
      <c r="C9" s="59" t="s">
        <v>72</v>
      </c>
      <c r="D9" s="60" t="s">
        <v>66</v>
      </c>
      <c r="E9" s="60" t="s">
        <v>7</v>
      </c>
      <c r="F9" s="32"/>
      <c r="G9" s="33"/>
      <c r="H9" s="32"/>
      <c r="I9" s="33"/>
      <c r="J9" s="32">
        <v>1000000</v>
      </c>
      <c r="K9" s="32">
        <f t="shared" si="0"/>
        <v>-2246104</v>
      </c>
      <c r="L9" s="19"/>
      <c r="M9" s="56"/>
      <c r="N9" s="3"/>
      <c r="O9" s="3"/>
      <c r="P9" s="2">
        <v>41050</v>
      </c>
      <c r="Q9" s="8" t="s">
        <v>4</v>
      </c>
      <c r="R9" s="8" t="s">
        <v>67</v>
      </c>
      <c r="S9" s="8" t="s">
        <v>23</v>
      </c>
      <c r="T9" s="12">
        <v>360000</v>
      </c>
      <c r="U9" s="3"/>
    </row>
    <row r="10" spans="1:21" ht="15" customHeight="1" x14ac:dyDescent="0.2">
      <c r="A10" s="57">
        <v>40337</v>
      </c>
      <c r="B10" s="58" t="s">
        <v>4</v>
      </c>
      <c r="C10" s="59" t="s">
        <v>73</v>
      </c>
      <c r="D10" s="60" t="s">
        <v>74</v>
      </c>
      <c r="E10" s="60" t="s">
        <v>12</v>
      </c>
      <c r="F10" s="32"/>
      <c r="G10" s="33"/>
      <c r="H10" s="32"/>
      <c r="I10" s="33"/>
      <c r="J10" s="61">
        <v>-265957</v>
      </c>
      <c r="K10" s="32">
        <f t="shared" si="0"/>
        <v>-2512061</v>
      </c>
      <c r="L10" s="19"/>
      <c r="M10" s="56"/>
      <c r="N10" s="3"/>
      <c r="O10" s="3"/>
      <c r="P10" s="2">
        <v>41123</v>
      </c>
      <c r="Q10" s="8" t="s">
        <v>4</v>
      </c>
      <c r="R10" s="8" t="s">
        <v>67</v>
      </c>
      <c r="S10" s="8" t="s">
        <v>23</v>
      </c>
      <c r="T10" s="12">
        <v>75000</v>
      </c>
      <c r="U10" s="3"/>
    </row>
    <row r="11" spans="1:21" ht="15" customHeight="1" x14ac:dyDescent="0.2">
      <c r="A11" s="57">
        <v>40338</v>
      </c>
      <c r="B11" s="58" t="s">
        <v>4</v>
      </c>
      <c r="C11" s="59" t="s">
        <v>75</v>
      </c>
      <c r="D11" s="60" t="s">
        <v>66</v>
      </c>
      <c r="E11" s="60" t="s">
        <v>7</v>
      </c>
      <c r="F11" s="32"/>
      <c r="G11" s="33"/>
      <c r="H11" s="32"/>
      <c r="I11" s="33"/>
      <c r="J11" s="61">
        <v>-500000</v>
      </c>
      <c r="K11" s="32">
        <f t="shared" si="0"/>
        <v>-3012061</v>
      </c>
      <c r="L11" s="19"/>
      <c r="M11" s="56"/>
      <c r="N11" s="3"/>
      <c r="O11" s="3"/>
      <c r="P11" s="2">
        <v>41125</v>
      </c>
      <c r="Q11" s="8" t="s">
        <v>4</v>
      </c>
      <c r="R11" s="8" t="s">
        <v>67</v>
      </c>
      <c r="S11" s="8" t="s">
        <v>23</v>
      </c>
      <c r="T11" s="12">
        <v>425000</v>
      </c>
      <c r="U11" s="3"/>
    </row>
    <row r="12" spans="1:21" ht="15" customHeight="1" x14ac:dyDescent="0.2">
      <c r="A12" s="57">
        <v>40342</v>
      </c>
      <c r="B12" s="58" t="s">
        <v>4</v>
      </c>
      <c r="C12" s="59" t="s">
        <v>76</v>
      </c>
      <c r="D12" s="60" t="s">
        <v>70</v>
      </c>
      <c r="E12" s="60" t="s">
        <v>7</v>
      </c>
      <c r="F12" s="32"/>
      <c r="G12" s="33"/>
      <c r="H12" s="32"/>
      <c r="I12" s="33"/>
      <c r="J12" s="61">
        <v>1595295</v>
      </c>
      <c r="K12" s="32">
        <f t="shared" si="0"/>
        <v>-1416766</v>
      </c>
      <c r="L12" s="62" t="s">
        <v>8</v>
      </c>
      <c r="M12" s="56"/>
      <c r="N12" s="3"/>
      <c r="O12" s="3"/>
      <c r="P12" s="2">
        <v>40967</v>
      </c>
      <c r="Q12" s="8" t="s">
        <v>4</v>
      </c>
      <c r="R12" s="8" t="s">
        <v>67</v>
      </c>
      <c r="S12" s="8" t="s">
        <v>23</v>
      </c>
      <c r="T12" s="11">
        <f>900000/3.67</f>
        <v>245231.6076294278</v>
      </c>
      <c r="U12" s="8" t="s">
        <v>77</v>
      </c>
    </row>
    <row r="13" spans="1:21" ht="15" customHeight="1" x14ac:dyDescent="0.2">
      <c r="A13" s="57">
        <v>40343</v>
      </c>
      <c r="B13" s="58" t="s">
        <v>4</v>
      </c>
      <c r="C13" s="59" t="s">
        <v>5</v>
      </c>
      <c r="D13" s="60" t="s">
        <v>70</v>
      </c>
      <c r="E13" s="60" t="s">
        <v>7</v>
      </c>
      <c r="F13" s="32"/>
      <c r="G13" s="33"/>
      <c r="H13" s="32"/>
      <c r="I13" s="33"/>
      <c r="J13" s="61">
        <v>1416766</v>
      </c>
      <c r="K13" s="32">
        <f t="shared" si="0"/>
        <v>0</v>
      </c>
      <c r="L13" s="62" t="s">
        <v>8</v>
      </c>
      <c r="M13" s="56"/>
      <c r="N13" s="3"/>
      <c r="O13" s="3"/>
      <c r="P13" s="2">
        <v>40968</v>
      </c>
      <c r="Q13" s="8" t="s">
        <v>4</v>
      </c>
      <c r="R13" s="8" t="s">
        <v>67</v>
      </c>
      <c r="S13" s="8" t="s">
        <v>23</v>
      </c>
      <c r="T13" s="11">
        <f>330300/3.67</f>
        <v>90000</v>
      </c>
      <c r="U13" s="8" t="s">
        <v>77</v>
      </c>
    </row>
    <row r="14" spans="1:21" ht="15" customHeight="1" x14ac:dyDescent="0.2">
      <c r="A14" s="57">
        <v>40343</v>
      </c>
      <c r="B14" s="58" t="s">
        <v>4</v>
      </c>
      <c r="C14" s="59" t="s">
        <v>78</v>
      </c>
      <c r="D14" s="60" t="s">
        <v>74</v>
      </c>
      <c r="E14" s="60" t="s">
        <v>12</v>
      </c>
      <c r="F14" s="32"/>
      <c r="G14" s="33"/>
      <c r="H14" s="32"/>
      <c r="I14" s="33"/>
      <c r="J14" s="61">
        <v>-212766</v>
      </c>
      <c r="K14" s="32">
        <f t="shared" si="0"/>
        <v>-212766</v>
      </c>
      <c r="L14" s="19"/>
      <c r="M14" s="56"/>
      <c r="N14" s="3"/>
      <c r="O14" s="3"/>
      <c r="P14" s="3"/>
      <c r="Q14" s="3"/>
      <c r="R14" s="3"/>
      <c r="S14" s="3"/>
      <c r="T14" s="3"/>
      <c r="U14" s="3"/>
    </row>
    <row r="15" spans="1:21" ht="15" customHeight="1" x14ac:dyDescent="0.2">
      <c r="A15" s="57">
        <v>40345</v>
      </c>
      <c r="B15" s="58" t="s">
        <v>4</v>
      </c>
      <c r="C15" s="59" t="s">
        <v>76</v>
      </c>
      <c r="D15" s="60" t="s">
        <v>66</v>
      </c>
      <c r="E15" s="60" t="s">
        <v>12</v>
      </c>
      <c r="F15" s="32"/>
      <c r="G15" s="33"/>
      <c r="H15" s="32"/>
      <c r="I15" s="33"/>
      <c r="J15" s="61">
        <v>212766</v>
      </c>
      <c r="K15" s="32">
        <f t="shared" si="0"/>
        <v>0</v>
      </c>
      <c r="L15" s="62" t="s">
        <v>8</v>
      </c>
      <c r="M15" s="56"/>
      <c r="N15" s="3"/>
      <c r="O15" s="3"/>
      <c r="P15" s="3"/>
      <c r="Q15" s="3"/>
      <c r="R15" s="3"/>
      <c r="S15" s="3"/>
      <c r="T15" s="3"/>
      <c r="U15" s="3"/>
    </row>
    <row r="16" spans="1:21" ht="15" customHeight="1" x14ac:dyDescent="0.2">
      <c r="A16" s="57">
        <v>40351</v>
      </c>
      <c r="B16" s="58" t="s">
        <v>4</v>
      </c>
      <c r="C16" s="59" t="s">
        <v>79</v>
      </c>
      <c r="D16" s="60" t="s">
        <v>74</v>
      </c>
      <c r="E16" s="60" t="s">
        <v>12</v>
      </c>
      <c r="F16" s="32"/>
      <c r="G16" s="33"/>
      <c r="H16" s="32"/>
      <c r="I16" s="33"/>
      <c r="J16" s="61">
        <v>212766</v>
      </c>
      <c r="K16" s="32">
        <f t="shared" si="0"/>
        <v>212766</v>
      </c>
      <c r="L16" s="19"/>
      <c r="M16" s="56"/>
      <c r="N16" s="3"/>
      <c r="O16" s="3"/>
      <c r="P16" s="3"/>
      <c r="Q16" s="3"/>
      <c r="R16" s="3"/>
      <c r="S16" s="3"/>
      <c r="T16" s="3"/>
      <c r="U16" s="3"/>
    </row>
    <row r="17" spans="1:21" ht="15" customHeight="1" x14ac:dyDescent="0.2">
      <c r="A17" s="57">
        <v>40352</v>
      </c>
      <c r="B17" s="58" t="s">
        <v>4</v>
      </c>
      <c r="C17" s="59" t="s">
        <v>80</v>
      </c>
      <c r="D17" s="60" t="s">
        <v>74</v>
      </c>
      <c r="E17" s="60" t="s">
        <v>12</v>
      </c>
      <c r="F17" s="32"/>
      <c r="G17" s="33"/>
      <c r="H17" s="32"/>
      <c r="I17" s="33"/>
      <c r="J17" s="61">
        <v>212766</v>
      </c>
      <c r="K17" s="32">
        <f t="shared" si="0"/>
        <v>425532</v>
      </c>
      <c r="L17" s="19"/>
      <c r="M17" s="56"/>
      <c r="N17" s="3"/>
      <c r="O17" s="3"/>
      <c r="P17" s="3"/>
      <c r="Q17" s="3"/>
      <c r="R17" s="3"/>
      <c r="S17" s="3"/>
      <c r="T17" s="3"/>
      <c r="U17" s="3"/>
    </row>
    <row r="18" spans="1:21" ht="15" customHeight="1" x14ac:dyDescent="0.2">
      <c r="A18" s="57">
        <v>40361</v>
      </c>
      <c r="B18" s="58" t="s">
        <v>4</v>
      </c>
      <c r="C18" s="59" t="s">
        <v>81</v>
      </c>
      <c r="D18" s="60" t="s">
        <v>74</v>
      </c>
      <c r="E18" s="60" t="s">
        <v>12</v>
      </c>
      <c r="F18" s="32"/>
      <c r="G18" s="33"/>
      <c r="H18" s="32"/>
      <c r="I18" s="33"/>
      <c r="J18" s="61">
        <v>-212766</v>
      </c>
      <c r="K18" s="32">
        <f t="shared" si="0"/>
        <v>212766</v>
      </c>
      <c r="L18" s="19"/>
      <c r="M18" s="56"/>
      <c r="N18" s="3"/>
      <c r="O18" s="3"/>
      <c r="P18" s="3"/>
      <c r="Q18" s="3"/>
      <c r="R18" s="3"/>
      <c r="S18" s="3"/>
      <c r="T18" s="3"/>
      <c r="U18" s="3"/>
    </row>
    <row r="19" spans="1:21" ht="15" customHeight="1" x14ac:dyDescent="0.2">
      <c r="A19" s="57">
        <v>40367</v>
      </c>
      <c r="B19" s="58" t="s">
        <v>4</v>
      </c>
      <c r="C19" s="59" t="s">
        <v>5</v>
      </c>
      <c r="D19" s="60" t="s">
        <v>66</v>
      </c>
      <c r="E19" s="60" t="s">
        <v>7</v>
      </c>
      <c r="F19" s="32"/>
      <c r="G19" s="33"/>
      <c r="H19" s="32"/>
      <c r="I19" s="33"/>
      <c r="J19" s="61">
        <f>206350+1097+5319</f>
        <v>212766</v>
      </c>
      <c r="K19" s="32">
        <f t="shared" si="0"/>
        <v>425532</v>
      </c>
      <c r="L19" s="62" t="s">
        <v>8</v>
      </c>
      <c r="M19" s="56"/>
      <c r="N19" s="3"/>
      <c r="O19" s="3"/>
      <c r="P19" s="3"/>
      <c r="Q19" s="3"/>
      <c r="R19" s="3"/>
      <c r="S19" s="3"/>
      <c r="T19" s="3"/>
      <c r="U19" s="3"/>
    </row>
    <row r="20" spans="1:21" ht="15" customHeight="1" x14ac:dyDescent="0.2">
      <c r="A20" s="57">
        <v>40367</v>
      </c>
      <c r="B20" s="58" t="s">
        <v>4</v>
      </c>
      <c r="C20" s="59" t="s">
        <v>82</v>
      </c>
      <c r="D20" s="60" t="s">
        <v>74</v>
      </c>
      <c r="E20" s="60" t="s">
        <v>12</v>
      </c>
      <c r="F20" s="32"/>
      <c r="G20" s="33"/>
      <c r="H20" s="32"/>
      <c r="I20" s="33"/>
      <c r="J20" s="61">
        <v>-212766</v>
      </c>
      <c r="K20" s="32">
        <f t="shared" si="0"/>
        <v>212766</v>
      </c>
      <c r="L20" s="19"/>
      <c r="M20" s="56"/>
      <c r="N20" s="3"/>
      <c r="O20" s="3"/>
      <c r="P20" s="3"/>
      <c r="Q20" s="3"/>
      <c r="R20" s="3"/>
      <c r="S20" s="3"/>
      <c r="T20" s="3"/>
      <c r="U20" s="3"/>
    </row>
    <row r="21" spans="1:21" ht="15" customHeight="1" x14ac:dyDescent="0.2">
      <c r="A21" s="57">
        <v>40368</v>
      </c>
      <c r="B21" s="58" t="s">
        <v>4</v>
      </c>
      <c r="C21" s="59" t="s">
        <v>82</v>
      </c>
      <c r="D21" s="60" t="s">
        <v>74</v>
      </c>
      <c r="E21" s="60" t="s">
        <v>12</v>
      </c>
      <c r="F21" s="32"/>
      <c r="G21" s="33"/>
      <c r="H21" s="32"/>
      <c r="I21" s="33"/>
      <c r="J21" s="61">
        <v>-212766</v>
      </c>
      <c r="K21" s="32">
        <f t="shared" si="0"/>
        <v>0</v>
      </c>
      <c r="L21" s="34"/>
      <c r="M21" s="56"/>
      <c r="N21" s="3"/>
      <c r="O21" s="3"/>
      <c r="P21" s="3"/>
      <c r="Q21" s="3"/>
      <c r="R21" s="3"/>
      <c r="S21" s="3"/>
      <c r="T21" s="3"/>
      <c r="U21" s="3"/>
    </row>
    <row r="22" spans="1:21" ht="15" customHeight="1" x14ac:dyDescent="0.2">
      <c r="A22" s="57">
        <v>40372</v>
      </c>
      <c r="B22" s="58" t="s">
        <v>4</v>
      </c>
      <c r="C22" s="59" t="s">
        <v>82</v>
      </c>
      <c r="D22" s="60" t="s">
        <v>74</v>
      </c>
      <c r="E22" s="60" t="s">
        <v>12</v>
      </c>
      <c r="F22" s="32"/>
      <c r="G22" s="33"/>
      <c r="H22" s="32"/>
      <c r="I22" s="33"/>
      <c r="J22" s="61">
        <v>-212766</v>
      </c>
      <c r="K22" s="32">
        <f t="shared" si="0"/>
        <v>-212766</v>
      </c>
      <c r="L22" s="34"/>
      <c r="M22" s="56"/>
      <c r="N22" s="3"/>
      <c r="O22" s="3"/>
      <c r="P22" s="3"/>
      <c r="Q22" s="3"/>
      <c r="R22" s="3"/>
      <c r="S22" s="3"/>
      <c r="T22" s="3"/>
      <c r="U22" s="3"/>
    </row>
    <row r="23" spans="1:21" ht="15" customHeight="1" x14ac:dyDescent="0.2">
      <c r="A23" s="57">
        <v>40375</v>
      </c>
      <c r="B23" s="58" t="s">
        <v>4</v>
      </c>
      <c r="C23" s="59" t="s">
        <v>82</v>
      </c>
      <c r="D23" s="60" t="s">
        <v>74</v>
      </c>
      <c r="E23" s="60" t="s">
        <v>12</v>
      </c>
      <c r="F23" s="32"/>
      <c r="G23" s="33"/>
      <c r="H23" s="32"/>
      <c r="I23" s="33"/>
      <c r="J23" s="61">
        <v>-691489.36239782022</v>
      </c>
      <c r="K23" s="32">
        <f t="shared" si="0"/>
        <v>-904255.36239782022</v>
      </c>
      <c r="L23" s="19"/>
      <c r="M23" s="56"/>
      <c r="N23" s="3"/>
      <c r="O23" s="3"/>
      <c r="P23" s="3"/>
      <c r="Q23" s="3"/>
      <c r="R23" s="3"/>
      <c r="S23" s="3"/>
      <c r="T23" s="3"/>
      <c r="U23" s="3"/>
    </row>
    <row r="24" spans="1:21" ht="15" customHeight="1" x14ac:dyDescent="0.2">
      <c r="A24" s="57">
        <v>40378</v>
      </c>
      <c r="B24" s="58" t="s">
        <v>4</v>
      </c>
      <c r="C24" s="59" t="s">
        <v>82</v>
      </c>
      <c r="D24" s="60" t="s">
        <v>74</v>
      </c>
      <c r="E24" s="60" t="s">
        <v>12</v>
      </c>
      <c r="F24" s="32"/>
      <c r="G24" s="33"/>
      <c r="H24" s="32"/>
      <c r="I24" s="33"/>
      <c r="J24" s="61">
        <v>-212766</v>
      </c>
      <c r="K24" s="32">
        <f t="shared" si="0"/>
        <v>-1117021.3623978202</v>
      </c>
      <c r="L24" s="19"/>
      <c r="M24" s="56"/>
      <c r="N24" s="3"/>
      <c r="O24" s="3"/>
      <c r="P24" s="3"/>
      <c r="Q24" s="3"/>
      <c r="R24" s="3"/>
      <c r="S24" s="3"/>
      <c r="T24" s="3"/>
      <c r="U24" s="3"/>
    </row>
    <row r="25" spans="1:21" ht="15" customHeight="1" x14ac:dyDescent="0.2">
      <c r="A25" s="57">
        <v>40379</v>
      </c>
      <c r="B25" s="58" t="s">
        <v>4</v>
      </c>
      <c r="C25" s="59" t="s">
        <v>5</v>
      </c>
      <c r="D25" s="60" t="s">
        <v>66</v>
      </c>
      <c r="E25" s="60" t="s">
        <v>7</v>
      </c>
      <c r="F25" s="32"/>
      <c r="G25" s="33"/>
      <c r="H25" s="32"/>
      <c r="I25" s="33"/>
      <c r="J25" s="61">
        <v>600000</v>
      </c>
      <c r="K25" s="32">
        <f t="shared" si="0"/>
        <v>-517021.36239782022</v>
      </c>
      <c r="L25" s="62" t="s">
        <v>8</v>
      </c>
      <c r="M25" s="56"/>
      <c r="N25" s="3"/>
      <c r="O25" s="3"/>
      <c r="P25" s="3"/>
      <c r="Q25" s="3"/>
      <c r="R25" s="3"/>
      <c r="S25" s="3"/>
      <c r="T25" s="3"/>
      <c r="U25" s="3"/>
    </row>
    <row r="26" spans="1:21" ht="15" customHeight="1" x14ac:dyDescent="0.2">
      <c r="A26" s="57">
        <v>40379</v>
      </c>
      <c r="B26" s="58" t="s">
        <v>4</v>
      </c>
      <c r="C26" s="59" t="s">
        <v>82</v>
      </c>
      <c r="D26" s="60" t="s">
        <v>74</v>
      </c>
      <c r="E26" s="60" t="s">
        <v>12</v>
      </c>
      <c r="F26" s="32"/>
      <c r="G26" s="33"/>
      <c r="H26" s="32"/>
      <c r="I26" s="33"/>
      <c r="J26" s="61">
        <v>-159574.4686648502</v>
      </c>
      <c r="K26" s="32">
        <f t="shared" si="0"/>
        <v>-676595.83106267045</v>
      </c>
      <c r="L26" s="34"/>
      <c r="M26" s="56"/>
      <c r="N26" s="3"/>
      <c r="O26" s="3"/>
      <c r="P26" s="3"/>
      <c r="Q26" s="3"/>
      <c r="R26" s="3"/>
      <c r="S26" s="3"/>
      <c r="T26" s="3"/>
      <c r="U26" s="3"/>
    </row>
    <row r="27" spans="1:21" ht="15" customHeight="1" x14ac:dyDescent="0.2">
      <c r="A27" s="57">
        <v>40380</v>
      </c>
      <c r="B27" s="58" t="s">
        <v>4</v>
      </c>
      <c r="C27" s="59" t="s">
        <v>5</v>
      </c>
      <c r="D27" s="60" t="s">
        <v>66</v>
      </c>
      <c r="E27" s="60" t="s">
        <v>7</v>
      </c>
      <c r="F27" s="32"/>
      <c r="G27" s="33"/>
      <c r="H27" s="32"/>
      <c r="I27" s="33"/>
      <c r="J27" s="61">
        <f>663153+18762-5319</f>
        <v>676596</v>
      </c>
      <c r="K27" s="32">
        <f t="shared" si="0"/>
        <v>0.16893732955213636</v>
      </c>
      <c r="L27" s="62" t="s">
        <v>8</v>
      </c>
      <c r="M27" s="56"/>
      <c r="N27" s="3"/>
      <c r="O27" s="3"/>
      <c r="P27" s="3"/>
      <c r="Q27" s="3"/>
      <c r="R27" s="3"/>
      <c r="S27" s="3"/>
      <c r="T27" s="3"/>
      <c r="U27" s="3"/>
    </row>
    <row r="28" spans="1:21" ht="15" customHeight="1" x14ac:dyDescent="0.2">
      <c r="A28" s="57">
        <v>40386</v>
      </c>
      <c r="B28" s="58" t="s">
        <v>4</v>
      </c>
      <c r="C28" s="59" t="s">
        <v>82</v>
      </c>
      <c r="D28" s="60" t="s">
        <v>74</v>
      </c>
      <c r="E28" s="60" t="s">
        <v>12</v>
      </c>
      <c r="F28" s="32"/>
      <c r="G28" s="33"/>
      <c r="H28" s="32"/>
      <c r="I28" s="33"/>
      <c r="J28" s="61">
        <v>-265957</v>
      </c>
      <c r="K28" s="32">
        <f t="shared" si="0"/>
        <v>-265956.83106267045</v>
      </c>
      <c r="L28" s="34"/>
      <c r="M28" s="56"/>
      <c r="N28" s="3"/>
      <c r="O28" s="3"/>
      <c r="P28" s="3"/>
      <c r="Q28" s="3"/>
      <c r="R28" s="3"/>
      <c r="S28" s="3"/>
      <c r="T28" s="3"/>
      <c r="U28" s="3"/>
    </row>
    <row r="29" spans="1:21" ht="15" customHeight="1" x14ac:dyDescent="0.2">
      <c r="A29" s="52">
        <v>40387</v>
      </c>
      <c r="B29" s="53" t="s">
        <v>83</v>
      </c>
      <c r="C29" s="53" t="s">
        <v>84</v>
      </c>
      <c r="D29" s="53" t="s">
        <v>11</v>
      </c>
      <c r="E29" s="53" t="s">
        <v>15</v>
      </c>
      <c r="F29" s="54"/>
      <c r="G29" s="55"/>
      <c r="H29" s="54"/>
      <c r="I29" s="55"/>
      <c r="J29" s="54">
        <v>2400000</v>
      </c>
      <c r="K29" s="53" t="s">
        <v>64</v>
      </c>
      <c r="L29" s="62" t="s">
        <v>8</v>
      </c>
      <c r="M29" s="56"/>
      <c r="N29" s="3"/>
      <c r="O29" s="3"/>
      <c r="P29" s="3"/>
      <c r="Q29" s="3"/>
      <c r="R29" s="3"/>
      <c r="S29" s="3"/>
      <c r="T29" s="3"/>
      <c r="U29" s="3"/>
    </row>
    <row r="30" spans="1:21" ht="15" customHeight="1" x14ac:dyDescent="0.2">
      <c r="A30" s="52">
        <v>40387</v>
      </c>
      <c r="B30" s="53" t="s">
        <v>85</v>
      </c>
      <c r="C30" s="53" t="s">
        <v>86</v>
      </c>
      <c r="D30" s="53" t="s">
        <v>11</v>
      </c>
      <c r="E30" s="53" t="s">
        <v>15</v>
      </c>
      <c r="F30" s="54"/>
      <c r="G30" s="55"/>
      <c r="H30" s="54">
        <v>50000000</v>
      </c>
      <c r="I30" s="55">
        <f>M30</f>
        <v>46.7</v>
      </c>
      <c r="J30" s="54">
        <v>1063830</v>
      </c>
      <c r="K30" s="53" t="s">
        <v>64</v>
      </c>
      <c r="L30" s="62" t="s">
        <v>8</v>
      </c>
      <c r="M30" s="56">
        <v>46.7</v>
      </c>
      <c r="N30" s="3"/>
      <c r="O30" s="3"/>
      <c r="P30" s="3"/>
      <c r="Q30" s="3"/>
      <c r="R30" s="3"/>
      <c r="S30" s="3"/>
      <c r="T30" s="3"/>
      <c r="U30" s="3"/>
    </row>
    <row r="31" spans="1:21" ht="15" customHeight="1" x14ac:dyDescent="0.2">
      <c r="A31" s="63">
        <v>40387</v>
      </c>
      <c r="B31" s="58" t="s">
        <v>4</v>
      </c>
      <c r="C31" s="59" t="s">
        <v>5</v>
      </c>
      <c r="D31" s="60" t="s">
        <v>66</v>
      </c>
      <c r="E31" s="60" t="s">
        <v>7</v>
      </c>
      <c r="F31" s="32"/>
      <c r="G31" s="33"/>
      <c r="H31" s="32"/>
      <c r="I31" s="33"/>
      <c r="J31" s="61">
        <f>263713+2244</f>
        <v>265957</v>
      </c>
      <c r="K31" s="32">
        <f>K28+J31</f>
        <v>0.16893732955213636</v>
      </c>
      <c r="L31" s="62" t="s">
        <v>8</v>
      </c>
      <c r="M31" s="56"/>
      <c r="N31" s="3"/>
      <c r="O31" s="3"/>
      <c r="P31" s="3"/>
      <c r="Q31" s="3"/>
      <c r="R31" s="3"/>
      <c r="S31" s="3"/>
      <c r="T31" s="3"/>
      <c r="U31" s="3"/>
    </row>
    <row r="32" spans="1:21" ht="15" customHeight="1" x14ac:dyDescent="0.2">
      <c r="A32" s="63">
        <v>40387</v>
      </c>
      <c r="B32" s="58" t="s">
        <v>4</v>
      </c>
      <c r="C32" s="59" t="s">
        <v>82</v>
      </c>
      <c r="D32" s="60" t="s">
        <v>74</v>
      </c>
      <c r="E32" s="60" t="s">
        <v>12</v>
      </c>
      <c r="F32" s="32"/>
      <c r="G32" s="33"/>
      <c r="H32" s="32"/>
      <c r="I32" s="33"/>
      <c r="J32" s="61">
        <v>-265957</v>
      </c>
      <c r="K32" s="32">
        <f>K31+J32</f>
        <v>-265956.83106267045</v>
      </c>
      <c r="L32" s="34"/>
      <c r="M32" s="56"/>
      <c r="N32" s="3"/>
      <c r="O32" s="3"/>
      <c r="P32" s="3"/>
      <c r="Q32" s="3"/>
      <c r="R32" s="3"/>
      <c r="S32" s="3"/>
      <c r="T32" s="3"/>
      <c r="U32" s="3"/>
    </row>
    <row r="33" spans="1:21" ht="15" customHeight="1" x14ac:dyDescent="0.2">
      <c r="A33" s="52">
        <v>40388</v>
      </c>
      <c r="B33" s="53" t="s">
        <v>87</v>
      </c>
      <c r="C33" s="64" t="s">
        <v>5</v>
      </c>
      <c r="D33" s="53" t="s">
        <v>11</v>
      </c>
      <c r="E33" s="53" t="s">
        <v>7</v>
      </c>
      <c r="F33" s="54"/>
      <c r="G33" s="55"/>
      <c r="H33" s="54"/>
      <c r="I33" s="55"/>
      <c r="J33" s="54">
        <v>5000000</v>
      </c>
      <c r="K33" s="53" t="s">
        <v>64</v>
      </c>
      <c r="L33" s="62" t="s">
        <v>8</v>
      </c>
      <c r="M33" s="56"/>
      <c r="N33" s="3"/>
      <c r="O33" s="3"/>
      <c r="P33" s="3"/>
      <c r="Q33" s="3"/>
      <c r="R33" s="3"/>
      <c r="S33" s="3"/>
      <c r="T33" s="3"/>
      <c r="U33" s="3"/>
    </row>
    <row r="34" spans="1:21" ht="15" customHeight="1" x14ac:dyDescent="0.2">
      <c r="A34" s="63">
        <v>40389</v>
      </c>
      <c r="B34" s="58" t="s">
        <v>4</v>
      </c>
      <c r="C34" s="59" t="s">
        <v>82</v>
      </c>
      <c r="D34" s="60" t="s">
        <v>74</v>
      </c>
      <c r="E34" s="60" t="s">
        <v>12</v>
      </c>
      <c r="F34" s="32"/>
      <c r="G34" s="33"/>
      <c r="H34" s="32"/>
      <c r="I34" s="33"/>
      <c r="J34" s="61">
        <v>-319148.93732970027</v>
      </c>
      <c r="K34" s="32">
        <f>K32+J34</f>
        <v>-585105.76839237078</v>
      </c>
      <c r="L34" s="34"/>
      <c r="M34" s="56"/>
      <c r="N34" s="3"/>
      <c r="O34" s="3"/>
      <c r="P34" s="3"/>
      <c r="Q34" s="3"/>
      <c r="R34" s="3"/>
      <c r="S34" s="3"/>
      <c r="T34" s="3"/>
      <c r="U34" s="3"/>
    </row>
    <row r="35" spans="1:21" ht="15" customHeight="1" x14ac:dyDescent="0.2">
      <c r="A35" s="63">
        <v>40392</v>
      </c>
      <c r="B35" s="58" t="s">
        <v>4</v>
      </c>
      <c r="C35" s="59" t="s">
        <v>5</v>
      </c>
      <c r="D35" s="60" t="s">
        <v>66</v>
      </c>
      <c r="E35" s="60" t="s">
        <v>7</v>
      </c>
      <c r="F35" s="32"/>
      <c r="G35" s="33"/>
      <c r="H35" s="32"/>
      <c r="I35" s="33"/>
      <c r="J35" s="61">
        <f>264550+1407</f>
        <v>265957</v>
      </c>
      <c r="K35" s="32">
        <f>K34+J35</f>
        <v>-319148.76839237078</v>
      </c>
      <c r="L35" s="62" t="s">
        <v>8</v>
      </c>
      <c r="M35" s="65">
        <f>1500/J35</f>
        <v>5.6400094752159183E-3</v>
      </c>
      <c r="N35" s="3"/>
      <c r="O35" s="3"/>
      <c r="P35" s="3"/>
      <c r="Q35" s="3"/>
      <c r="R35" s="3"/>
      <c r="S35" s="3"/>
      <c r="T35" s="3"/>
      <c r="U35" s="3"/>
    </row>
    <row r="36" spans="1:21" ht="15" customHeight="1" x14ac:dyDescent="0.2">
      <c r="A36" s="63">
        <v>40392</v>
      </c>
      <c r="B36" s="58" t="s">
        <v>4</v>
      </c>
      <c r="C36" s="59" t="s">
        <v>82</v>
      </c>
      <c r="D36" s="60" t="s">
        <v>74</v>
      </c>
      <c r="E36" s="60" t="s">
        <v>12</v>
      </c>
      <c r="F36" s="32"/>
      <c r="G36" s="33"/>
      <c r="H36" s="32"/>
      <c r="I36" s="33"/>
      <c r="J36" s="61">
        <v>-478723.40326975472</v>
      </c>
      <c r="K36" s="32">
        <f>K35+J36</f>
        <v>-797872.1716621255</v>
      </c>
      <c r="L36" s="19"/>
      <c r="M36" s="56"/>
      <c r="N36" s="3"/>
      <c r="O36" s="3"/>
      <c r="P36" s="3"/>
      <c r="Q36" s="3"/>
      <c r="R36" s="3"/>
      <c r="S36" s="3"/>
      <c r="T36" s="3"/>
      <c r="U36" s="3"/>
    </row>
    <row r="37" spans="1:21" ht="15" customHeight="1" x14ac:dyDescent="0.2">
      <c r="A37" s="66">
        <v>40394</v>
      </c>
      <c r="B37" s="67" t="s">
        <v>88</v>
      </c>
      <c r="C37" s="67" t="s">
        <v>21</v>
      </c>
      <c r="D37" s="67" t="s">
        <v>89</v>
      </c>
      <c r="E37" s="67" t="s">
        <v>12</v>
      </c>
      <c r="F37" s="20"/>
      <c r="G37" s="37"/>
      <c r="H37" s="20">
        <v>308000</v>
      </c>
      <c r="I37" s="37">
        <f>M37</f>
        <v>46.06</v>
      </c>
      <c r="J37" s="68">
        <f>H37/I37</f>
        <v>6686.9300911854098</v>
      </c>
      <c r="K37" s="32">
        <f>K36+J37</f>
        <v>-791185.24157094012</v>
      </c>
      <c r="L37" s="19"/>
      <c r="M37" s="56">
        <v>46.06</v>
      </c>
      <c r="N37" s="3"/>
      <c r="O37" s="3"/>
      <c r="P37" s="3"/>
      <c r="Q37" s="3"/>
      <c r="R37" s="3"/>
      <c r="S37" s="3"/>
      <c r="T37" s="3"/>
      <c r="U37" s="3"/>
    </row>
    <row r="38" spans="1:21" ht="15" customHeight="1" x14ac:dyDescent="0.2">
      <c r="A38" s="69">
        <v>40394</v>
      </c>
      <c r="B38" s="25" t="s">
        <v>88</v>
      </c>
      <c r="C38" s="25" t="s">
        <v>21</v>
      </c>
      <c r="D38" s="25" t="s">
        <v>89</v>
      </c>
      <c r="E38" s="25" t="s">
        <v>12</v>
      </c>
      <c r="F38" s="16"/>
      <c r="G38" s="27"/>
      <c r="H38" s="16">
        <v>400000</v>
      </c>
      <c r="I38" s="27">
        <f>M38</f>
        <v>46.06</v>
      </c>
      <c r="J38" s="70">
        <f>H38/I38</f>
        <v>8684.3247937472861</v>
      </c>
      <c r="K38" s="32">
        <f>K37+J38</f>
        <v>-782500.91677719285</v>
      </c>
      <c r="L38" s="19"/>
      <c r="M38" s="56">
        <v>46.06</v>
      </c>
      <c r="N38" s="3"/>
      <c r="O38" s="3"/>
      <c r="P38" s="3"/>
      <c r="Q38" s="3"/>
      <c r="R38" s="3"/>
      <c r="S38" s="3"/>
      <c r="T38" s="3"/>
      <c r="U38" s="3"/>
    </row>
    <row r="39" spans="1:21" ht="15" customHeight="1" x14ac:dyDescent="0.2">
      <c r="A39" s="63">
        <v>40395</v>
      </c>
      <c r="B39" s="58" t="s">
        <v>4</v>
      </c>
      <c r="C39" s="59" t="s">
        <v>5</v>
      </c>
      <c r="D39" s="60" t="s">
        <v>66</v>
      </c>
      <c r="E39" s="60" t="s">
        <v>7</v>
      </c>
      <c r="F39" s="32"/>
      <c r="G39" s="33"/>
      <c r="H39" s="32"/>
      <c r="I39" s="33"/>
      <c r="J39" s="61">
        <v>797872.34059945506</v>
      </c>
      <c r="K39" s="32">
        <f>K38+J39</f>
        <v>15371.423822262208</v>
      </c>
      <c r="L39" s="62" t="s">
        <v>8</v>
      </c>
      <c r="M39" s="56"/>
      <c r="N39" s="3"/>
      <c r="O39" s="3"/>
      <c r="P39" s="3"/>
      <c r="Q39" s="3"/>
      <c r="R39" s="3"/>
      <c r="S39" s="3"/>
      <c r="T39" s="3"/>
      <c r="U39" s="3"/>
    </row>
    <row r="40" spans="1:21" ht="15" customHeight="1" x14ac:dyDescent="0.2">
      <c r="A40" s="52">
        <v>40408</v>
      </c>
      <c r="B40" s="53" t="s">
        <v>83</v>
      </c>
      <c r="C40" s="53" t="s">
        <v>90</v>
      </c>
      <c r="D40" s="53" t="s">
        <v>11</v>
      </c>
      <c r="E40" s="53" t="s">
        <v>15</v>
      </c>
      <c r="F40" s="54"/>
      <c r="G40" s="55"/>
      <c r="H40" s="54"/>
      <c r="I40" s="55"/>
      <c r="J40" s="54">
        <v>2034000</v>
      </c>
      <c r="K40" s="53" t="s">
        <v>64</v>
      </c>
      <c r="L40" s="62" t="s">
        <v>8</v>
      </c>
      <c r="M40" s="56"/>
      <c r="N40" s="3"/>
      <c r="O40" s="3"/>
      <c r="P40" s="3"/>
      <c r="Q40" s="3"/>
      <c r="R40" s="3"/>
      <c r="S40" s="3"/>
      <c r="T40" s="3"/>
      <c r="U40" s="3"/>
    </row>
    <row r="41" spans="1:21" ht="15" customHeight="1" x14ac:dyDescent="0.2">
      <c r="A41" s="71">
        <v>40520</v>
      </c>
      <c r="B41" s="72" t="s">
        <v>91</v>
      </c>
      <c r="C41" s="72" t="s">
        <v>92</v>
      </c>
      <c r="D41" s="72" t="s">
        <v>11</v>
      </c>
      <c r="E41" s="72" t="s">
        <v>12</v>
      </c>
      <c r="F41" s="73"/>
      <c r="G41" s="74"/>
      <c r="H41" s="90">
        <v>50000000</v>
      </c>
      <c r="I41" s="74">
        <v>45</v>
      </c>
      <c r="J41" s="73">
        <f>H41/I41</f>
        <v>1111111.111111111</v>
      </c>
      <c r="K41" s="73">
        <f>K39+J41</f>
        <v>1126482.5349333733</v>
      </c>
      <c r="L41" s="62" t="s">
        <v>8</v>
      </c>
      <c r="M41" s="56">
        <v>45.079000000000001</v>
      </c>
      <c r="N41" s="3"/>
      <c r="O41" s="3"/>
      <c r="P41" s="3"/>
      <c r="Q41" s="3"/>
      <c r="R41" s="3"/>
      <c r="S41" s="3"/>
      <c r="T41" s="3"/>
      <c r="U41" s="3"/>
    </row>
    <row r="42" spans="1:21" ht="15" customHeight="1" x14ac:dyDescent="0.2">
      <c r="A42" s="71">
        <v>40563</v>
      </c>
      <c r="B42" s="72" t="s">
        <v>13</v>
      </c>
      <c r="C42" s="72" t="s">
        <v>123</v>
      </c>
      <c r="D42" s="72" t="s">
        <v>117</v>
      </c>
      <c r="E42" s="72" t="s">
        <v>7</v>
      </c>
      <c r="F42" s="73">
        <f>J42*G42</f>
        <v>708000</v>
      </c>
      <c r="G42" s="74">
        <f>M42</f>
        <v>7.08</v>
      </c>
      <c r="H42" s="90"/>
      <c r="I42" s="74"/>
      <c r="J42" s="73">
        <v>100000</v>
      </c>
      <c r="K42" s="73">
        <f t="shared" ref="K42:K64" si="1">K41+J42</f>
        <v>1226482.5349333733</v>
      </c>
      <c r="L42" s="19"/>
      <c r="M42" s="56">
        <v>7.08</v>
      </c>
      <c r="N42" s="3"/>
      <c r="O42" s="3"/>
      <c r="P42" s="3"/>
      <c r="Q42" s="3"/>
      <c r="R42" s="3"/>
      <c r="S42" s="3"/>
      <c r="T42" s="3"/>
      <c r="U42" s="3"/>
    </row>
    <row r="43" spans="1:21" ht="15" customHeight="1" x14ac:dyDescent="0.2">
      <c r="A43" s="71">
        <v>40568</v>
      </c>
      <c r="B43" s="72" t="s">
        <v>9</v>
      </c>
      <c r="C43" s="72" t="s">
        <v>92</v>
      </c>
      <c r="D43" s="72" t="s">
        <v>11</v>
      </c>
      <c r="E43" s="72" t="s">
        <v>12</v>
      </c>
      <c r="F43" s="73"/>
      <c r="G43" s="74"/>
      <c r="H43" s="90">
        <v>50000000</v>
      </c>
      <c r="I43" s="74">
        <v>45</v>
      </c>
      <c r="J43" s="73">
        <f>H43/I43</f>
        <v>1111111.111111111</v>
      </c>
      <c r="K43" s="73">
        <f t="shared" si="1"/>
        <v>2337593.6460444843</v>
      </c>
      <c r="L43" s="62" t="s">
        <v>8</v>
      </c>
      <c r="M43" s="56">
        <v>45.71</v>
      </c>
      <c r="N43" s="3"/>
      <c r="O43" s="3"/>
      <c r="P43" s="3"/>
      <c r="Q43" s="3"/>
      <c r="R43" s="3"/>
      <c r="S43" s="3"/>
      <c r="T43" s="3"/>
      <c r="U43" s="3"/>
    </row>
    <row r="44" spans="1:21" ht="15" customHeight="1" x14ac:dyDescent="0.2">
      <c r="A44" s="71">
        <v>40571</v>
      </c>
      <c r="B44" s="72" t="s">
        <v>20</v>
      </c>
      <c r="C44" s="72" t="s">
        <v>92</v>
      </c>
      <c r="D44" s="72" t="s">
        <v>93</v>
      </c>
      <c r="E44" s="72" t="s">
        <v>12</v>
      </c>
      <c r="F44" s="73"/>
      <c r="G44" s="74"/>
      <c r="H44" s="90">
        <v>-50000000</v>
      </c>
      <c r="I44" s="74">
        <v>45</v>
      </c>
      <c r="J44" s="73">
        <f>H44/I44</f>
        <v>-1111111.111111111</v>
      </c>
      <c r="K44" s="73">
        <f t="shared" si="1"/>
        <v>1226482.5349333733</v>
      </c>
      <c r="L44" s="19"/>
      <c r="M44" s="56">
        <v>45.924999999999997</v>
      </c>
      <c r="N44" s="3"/>
      <c r="O44" s="3"/>
      <c r="P44" s="3"/>
      <c r="Q44" s="3"/>
      <c r="R44" s="3"/>
      <c r="S44" s="3"/>
      <c r="T44" s="3"/>
      <c r="U44" s="3"/>
    </row>
    <row r="45" spans="1:21" ht="15" customHeight="1" x14ac:dyDescent="0.2">
      <c r="A45" s="71">
        <v>40576</v>
      </c>
      <c r="B45" s="72" t="s">
        <v>20</v>
      </c>
      <c r="C45" s="72" t="s">
        <v>21</v>
      </c>
      <c r="D45" s="72" t="s">
        <v>93</v>
      </c>
      <c r="E45" s="72" t="s">
        <v>12</v>
      </c>
      <c r="F45" s="75"/>
      <c r="G45" s="74"/>
      <c r="H45" s="90">
        <v>-50000000</v>
      </c>
      <c r="I45" s="74">
        <v>45</v>
      </c>
      <c r="J45" s="73">
        <f>H45/I45</f>
        <v>-1111111.111111111</v>
      </c>
      <c r="K45" s="73">
        <f t="shared" si="1"/>
        <v>115371.42382226232</v>
      </c>
      <c r="L45" s="19"/>
      <c r="M45" s="56"/>
      <c r="N45" s="3"/>
      <c r="O45" s="3"/>
      <c r="P45" s="3"/>
      <c r="Q45" s="3"/>
      <c r="R45" s="3"/>
      <c r="S45" s="3"/>
      <c r="T45" s="3"/>
      <c r="U45" s="3"/>
    </row>
    <row r="46" spans="1:21" ht="15" customHeight="1" x14ac:dyDescent="0.2">
      <c r="A46" s="122">
        <v>40577</v>
      </c>
      <c r="B46" s="123" t="s">
        <v>4</v>
      </c>
      <c r="C46" s="123" t="s">
        <v>94</v>
      </c>
      <c r="D46" s="123" t="s">
        <v>95</v>
      </c>
      <c r="E46" s="123" t="s">
        <v>15</v>
      </c>
      <c r="F46" s="124"/>
      <c r="G46" s="125"/>
      <c r="H46" s="124"/>
      <c r="I46" s="125"/>
      <c r="J46" s="124">
        <v>1079915</v>
      </c>
      <c r="K46" s="124">
        <f t="shared" si="1"/>
        <v>1195286.4238222623</v>
      </c>
      <c r="L46" s="19"/>
      <c r="M46" s="56"/>
      <c r="N46" s="3"/>
      <c r="O46" s="3"/>
      <c r="P46" s="3"/>
      <c r="Q46" s="3"/>
      <c r="R46" s="3"/>
      <c r="S46" s="3"/>
      <c r="T46" s="3"/>
      <c r="U46" s="3"/>
    </row>
    <row r="47" spans="1:21" ht="15" customHeight="1" x14ac:dyDescent="0.2">
      <c r="A47" s="71">
        <v>40585</v>
      </c>
      <c r="B47" s="72" t="s">
        <v>20</v>
      </c>
      <c r="C47" s="72" t="s">
        <v>21</v>
      </c>
      <c r="D47" s="72" t="s">
        <v>93</v>
      </c>
      <c r="E47" s="72" t="s">
        <v>12</v>
      </c>
      <c r="F47" s="75"/>
      <c r="G47" s="74"/>
      <c r="H47" s="73">
        <v>-44000000</v>
      </c>
      <c r="I47" s="74">
        <f>H47/J47</f>
        <v>46.499978335237365</v>
      </c>
      <c r="J47" s="90">
        <f>-J48</f>
        <v>-946237</v>
      </c>
      <c r="K47" s="73">
        <f t="shared" si="1"/>
        <v>249049.42382226232</v>
      </c>
      <c r="L47" s="19"/>
      <c r="M47" s="56"/>
      <c r="N47" s="3"/>
      <c r="O47" s="3"/>
      <c r="P47" s="3"/>
      <c r="Q47" s="3"/>
      <c r="R47" s="3"/>
      <c r="S47" s="3"/>
      <c r="T47" s="3"/>
      <c r="U47" s="3"/>
    </row>
    <row r="48" spans="1:21" ht="15" customHeight="1" x14ac:dyDescent="0.2">
      <c r="A48" s="71">
        <v>40586</v>
      </c>
      <c r="B48" s="72" t="s">
        <v>4</v>
      </c>
      <c r="C48" s="72" t="s">
        <v>21</v>
      </c>
      <c r="D48" s="72" t="s">
        <v>96</v>
      </c>
      <c r="E48" s="72" t="s">
        <v>7</v>
      </c>
      <c r="F48" s="73"/>
      <c r="G48" s="74"/>
      <c r="H48" s="73"/>
      <c r="I48" s="74"/>
      <c r="J48" s="90">
        <v>946237</v>
      </c>
      <c r="K48" s="73">
        <f t="shared" si="1"/>
        <v>1195286.4238222623</v>
      </c>
      <c r="L48" s="62" t="s">
        <v>8</v>
      </c>
      <c r="M48" s="56"/>
      <c r="N48" s="3"/>
      <c r="O48" s="3"/>
      <c r="P48" s="3"/>
      <c r="Q48" s="3"/>
      <c r="R48" s="3"/>
      <c r="S48" s="3"/>
      <c r="T48" s="3"/>
      <c r="U48" s="3"/>
    </row>
    <row r="49" spans="1:21" ht="15" customHeight="1" x14ac:dyDescent="0.2">
      <c r="A49" s="76">
        <v>40589</v>
      </c>
      <c r="B49" s="77" t="s">
        <v>91</v>
      </c>
      <c r="C49" s="77" t="s">
        <v>92</v>
      </c>
      <c r="D49" s="77" t="s">
        <v>11</v>
      </c>
      <c r="E49" s="77" t="s">
        <v>12</v>
      </c>
      <c r="F49" s="24"/>
      <c r="G49" s="78"/>
      <c r="H49" s="24">
        <v>25000000</v>
      </c>
      <c r="I49" s="78">
        <v>45</v>
      </c>
      <c r="J49" s="79">
        <f>H49/I49</f>
        <v>555555.5555555555</v>
      </c>
      <c r="K49" s="73">
        <f t="shared" si="1"/>
        <v>1750841.9793778178</v>
      </c>
      <c r="L49" s="62" t="s">
        <v>8</v>
      </c>
      <c r="M49" s="56">
        <v>45.435000000000002</v>
      </c>
      <c r="N49" s="3"/>
      <c r="O49" s="3"/>
      <c r="P49" s="3"/>
      <c r="Q49" s="3"/>
      <c r="R49" s="3"/>
      <c r="S49" s="3"/>
      <c r="T49" s="3"/>
      <c r="U49" s="3"/>
    </row>
    <row r="50" spans="1:21" ht="15" customHeight="1" x14ac:dyDescent="0.2">
      <c r="A50" s="71">
        <v>40596</v>
      </c>
      <c r="B50" s="72" t="s">
        <v>88</v>
      </c>
      <c r="C50" s="72" t="s">
        <v>21</v>
      </c>
      <c r="D50" s="72" t="s">
        <v>93</v>
      </c>
      <c r="E50" s="72" t="s">
        <v>12</v>
      </c>
      <c r="F50" s="73"/>
      <c r="G50" s="74"/>
      <c r="H50" s="73">
        <v>-50000000</v>
      </c>
      <c r="I50" s="74">
        <v>45</v>
      </c>
      <c r="J50" s="73">
        <f>H50/I50</f>
        <v>-1111111.111111111</v>
      </c>
      <c r="K50" s="73">
        <f t="shared" si="1"/>
        <v>639730.86826670682</v>
      </c>
      <c r="L50" s="19"/>
      <c r="M50" s="56">
        <v>45.26</v>
      </c>
      <c r="N50" s="3"/>
      <c r="O50" s="3"/>
      <c r="P50" s="3"/>
      <c r="Q50" s="3"/>
      <c r="R50" s="3"/>
      <c r="S50" s="3"/>
      <c r="T50" s="3"/>
      <c r="U50" s="3"/>
    </row>
    <row r="51" spans="1:21" ht="15" customHeight="1" x14ac:dyDescent="0.2">
      <c r="A51" s="66">
        <v>40602</v>
      </c>
      <c r="B51" s="67" t="s">
        <v>91</v>
      </c>
      <c r="C51" s="67" t="s">
        <v>92</v>
      </c>
      <c r="D51" s="67" t="s">
        <v>11</v>
      </c>
      <c r="E51" s="67" t="s">
        <v>12</v>
      </c>
      <c r="F51" s="20"/>
      <c r="G51" s="37"/>
      <c r="H51" s="20">
        <v>70000000</v>
      </c>
      <c r="I51" s="37">
        <v>45</v>
      </c>
      <c r="J51" s="68">
        <f>H51/I51</f>
        <v>1555555.5555555555</v>
      </c>
      <c r="K51" s="73">
        <f t="shared" si="1"/>
        <v>2195286.4238222623</v>
      </c>
      <c r="L51" s="62" t="s">
        <v>8</v>
      </c>
      <c r="M51" s="56">
        <v>45.18</v>
      </c>
      <c r="N51" s="3"/>
      <c r="O51" s="3"/>
      <c r="P51" s="3"/>
      <c r="Q51" s="3"/>
      <c r="R51" s="3"/>
      <c r="S51" s="3"/>
      <c r="T51" s="3"/>
      <c r="U51" s="3"/>
    </row>
    <row r="52" spans="1:21" ht="15" customHeight="1" x14ac:dyDescent="0.2">
      <c r="A52" s="7">
        <v>40603</v>
      </c>
      <c r="B52" s="8" t="s">
        <v>97</v>
      </c>
      <c r="C52" s="8" t="s">
        <v>98</v>
      </c>
      <c r="D52" s="8" t="s">
        <v>11</v>
      </c>
      <c r="E52" s="8" t="s">
        <v>99</v>
      </c>
      <c r="F52" s="9"/>
      <c r="G52" s="10"/>
      <c r="H52" s="9"/>
      <c r="I52" s="10"/>
      <c r="J52" s="17">
        <v>-2000000</v>
      </c>
      <c r="K52" s="73">
        <f t="shared" si="1"/>
        <v>195286.42382226232</v>
      </c>
      <c r="L52" s="19"/>
      <c r="M52" s="56"/>
      <c r="N52" s="3"/>
      <c r="O52" s="3"/>
      <c r="P52" s="3"/>
      <c r="Q52" s="3"/>
      <c r="R52" s="3"/>
      <c r="S52" s="3"/>
      <c r="T52" s="3"/>
      <c r="U52" s="3"/>
    </row>
    <row r="53" spans="1:21" ht="15" customHeight="1" x14ac:dyDescent="0.2">
      <c r="A53" s="7">
        <v>40605</v>
      </c>
      <c r="B53" s="8" t="s">
        <v>97</v>
      </c>
      <c r="C53" s="8" t="s">
        <v>98</v>
      </c>
      <c r="D53" s="8" t="s">
        <v>11</v>
      </c>
      <c r="E53" s="8" t="s">
        <v>99</v>
      </c>
      <c r="F53" s="9"/>
      <c r="G53" s="10"/>
      <c r="H53" s="9"/>
      <c r="I53" s="10"/>
      <c r="J53" s="17">
        <v>-1500000</v>
      </c>
      <c r="K53" s="73">
        <f t="shared" si="1"/>
        <v>-1304713.5761777377</v>
      </c>
      <c r="L53" s="19"/>
      <c r="M53" s="56"/>
      <c r="N53" s="3"/>
      <c r="O53" s="3"/>
      <c r="P53" s="3"/>
      <c r="Q53" s="3"/>
      <c r="R53" s="3"/>
      <c r="S53" s="3"/>
      <c r="T53" s="3"/>
      <c r="U53" s="3"/>
    </row>
    <row r="54" spans="1:21" ht="15" customHeight="1" x14ac:dyDescent="0.2">
      <c r="A54" s="7">
        <v>40607</v>
      </c>
      <c r="B54" s="8" t="s">
        <v>97</v>
      </c>
      <c r="C54" s="8" t="s">
        <v>98</v>
      </c>
      <c r="D54" s="8" t="s">
        <v>100</v>
      </c>
      <c r="E54" s="8" t="s">
        <v>99</v>
      </c>
      <c r="F54" s="9"/>
      <c r="G54" s="10"/>
      <c r="H54" s="9"/>
      <c r="I54" s="10"/>
      <c r="J54" s="17">
        <v>1454037</v>
      </c>
      <c r="K54" s="73">
        <f t="shared" si="1"/>
        <v>149323.42382226232</v>
      </c>
      <c r="L54" s="19"/>
      <c r="M54" s="56"/>
      <c r="N54" s="3"/>
      <c r="O54" s="3"/>
      <c r="P54" s="3"/>
      <c r="Q54" s="3"/>
      <c r="R54" s="3"/>
      <c r="S54" s="3"/>
      <c r="T54" s="3"/>
      <c r="U54" s="3"/>
    </row>
    <row r="55" spans="1:21" ht="15" customHeight="1" x14ac:dyDescent="0.2">
      <c r="A55" s="7">
        <v>40610</v>
      </c>
      <c r="B55" s="8" t="s">
        <v>32</v>
      </c>
      <c r="C55" s="8" t="s">
        <v>33</v>
      </c>
      <c r="D55" s="8" t="s">
        <v>11</v>
      </c>
      <c r="E55" s="8" t="s">
        <v>15</v>
      </c>
      <c r="F55" s="9">
        <v>2405500</v>
      </c>
      <c r="G55" s="10">
        <v>6.875</v>
      </c>
      <c r="H55" s="3"/>
      <c r="I55" s="10"/>
      <c r="J55" s="17">
        <f>F55/G55</f>
        <v>349890.90909090912</v>
      </c>
      <c r="K55" s="73">
        <f t="shared" si="1"/>
        <v>499214.33291317144</v>
      </c>
      <c r="L55" s="62" t="s">
        <v>8</v>
      </c>
      <c r="M55" s="56">
        <v>6.89</v>
      </c>
      <c r="N55" s="3"/>
      <c r="O55" s="3"/>
      <c r="P55" s="3"/>
      <c r="Q55" s="3"/>
      <c r="R55" s="3"/>
      <c r="S55" s="3"/>
      <c r="T55" s="3"/>
      <c r="U55" s="3"/>
    </row>
    <row r="56" spans="1:21" ht="15" customHeight="1" x14ac:dyDescent="0.2">
      <c r="A56" s="7">
        <v>40610</v>
      </c>
      <c r="B56" s="8" t="s">
        <v>32</v>
      </c>
      <c r="C56" s="8" t="s">
        <v>33</v>
      </c>
      <c r="D56" s="8" t="s">
        <v>11</v>
      </c>
      <c r="E56" s="8" t="s">
        <v>15</v>
      </c>
      <c r="F56" s="9">
        <v>2400000</v>
      </c>
      <c r="G56" s="10">
        <v>6.875</v>
      </c>
      <c r="H56" s="3"/>
      <c r="I56" s="10"/>
      <c r="J56" s="17">
        <f>F56/G56</f>
        <v>349090.90909090912</v>
      </c>
      <c r="K56" s="73">
        <f t="shared" si="1"/>
        <v>848305.24200408056</v>
      </c>
      <c r="L56" s="62" t="s">
        <v>8</v>
      </c>
      <c r="M56" s="56">
        <v>6.89</v>
      </c>
      <c r="N56" s="3"/>
      <c r="O56" s="3"/>
      <c r="P56" s="3"/>
      <c r="Q56" s="3"/>
      <c r="R56" s="3"/>
      <c r="S56" s="3"/>
      <c r="T56" s="3"/>
      <c r="U56" s="3"/>
    </row>
    <row r="57" spans="1:21" ht="15" customHeight="1" x14ac:dyDescent="0.2">
      <c r="A57" s="7">
        <v>40611</v>
      </c>
      <c r="B57" s="8" t="s">
        <v>32</v>
      </c>
      <c r="C57" s="8" t="s">
        <v>33</v>
      </c>
      <c r="D57" s="8" t="s">
        <v>11</v>
      </c>
      <c r="E57" s="8" t="s">
        <v>15</v>
      </c>
      <c r="F57" s="9">
        <v>2060228</v>
      </c>
      <c r="G57" s="10">
        <v>6.875</v>
      </c>
      <c r="H57" s="3"/>
      <c r="I57" s="10"/>
      <c r="J57" s="17">
        <f>F57/G57</f>
        <v>299669.52727272728</v>
      </c>
      <c r="K57" s="73">
        <f t="shared" si="1"/>
        <v>1147974.7692768078</v>
      </c>
      <c r="L57" s="62" t="s">
        <v>8</v>
      </c>
      <c r="M57" s="56">
        <v>6.87</v>
      </c>
      <c r="N57" s="3"/>
      <c r="O57" s="3"/>
      <c r="P57" s="3"/>
      <c r="Q57" s="3"/>
      <c r="R57" s="3"/>
      <c r="S57" s="3"/>
      <c r="T57" s="3"/>
      <c r="U57" s="3"/>
    </row>
    <row r="58" spans="1:21" ht="15" customHeight="1" x14ac:dyDescent="0.2">
      <c r="A58" s="7">
        <v>40612</v>
      </c>
      <c r="B58" s="8" t="s">
        <v>97</v>
      </c>
      <c r="C58" s="8" t="s">
        <v>98</v>
      </c>
      <c r="D58" s="8" t="s">
        <v>11</v>
      </c>
      <c r="E58" s="8" t="s">
        <v>99</v>
      </c>
      <c r="F58" s="9"/>
      <c r="G58" s="10"/>
      <c r="H58" s="3"/>
      <c r="I58" s="10"/>
      <c r="J58" s="17">
        <v>-2000000</v>
      </c>
      <c r="K58" s="73">
        <f t="shared" si="1"/>
        <v>-852025.23072319222</v>
      </c>
      <c r="L58" s="19"/>
      <c r="M58" s="56"/>
      <c r="N58" s="3"/>
      <c r="O58" s="3"/>
      <c r="P58" s="3"/>
      <c r="Q58" s="3"/>
      <c r="R58" s="3"/>
      <c r="S58" s="3"/>
      <c r="T58" s="3"/>
      <c r="U58" s="3"/>
    </row>
    <row r="59" spans="1:21" ht="15" customHeight="1" x14ac:dyDescent="0.2">
      <c r="A59" s="7">
        <v>40617</v>
      </c>
      <c r="B59" s="8" t="s">
        <v>32</v>
      </c>
      <c r="C59" s="8" t="s">
        <v>33</v>
      </c>
      <c r="D59" s="8" t="s">
        <v>11</v>
      </c>
      <c r="E59" s="8" t="s">
        <v>15</v>
      </c>
      <c r="F59" s="9">
        <v>3500000</v>
      </c>
      <c r="G59" s="10">
        <v>6.875</v>
      </c>
      <c r="H59" s="3"/>
      <c r="I59" s="3"/>
      <c r="J59" s="17">
        <f>F59/G59</f>
        <v>509090.90909090912</v>
      </c>
      <c r="K59" s="73">
        <f t="shared" si="1"/>
        <v>-342934.3216322831</v>
      </c>
      <c r="L59" s="62" t="s">
        <v>8</v>
      </c>
      <c r="M59" s="56">
        <v>6.97</v>
      </c>
      <c r="N59" s="3"/>
      <c r="O59" s="3"/>
      <c r="P59" s="3"/>
      <c r="Q59" s="3"/>
      <c r="R59" s="3"/>
      <c r="S59" s="3"/>
      <c r="T59" s="3"/>
      <c r="U59" s="3"/>
    </row>
    <row r="60" spans="1:21" ht="15" customHeight="1" x14ac:dyDescent="0.2">
      <c r="A60" s="7">
        <v>40617</v>
      </c>
      <c r="B60" s="8" t="s">
        <v>32</v>
      </c>
      <c r="C60" s="8" t="s">
        <v>33</v>
      </c>
      <c r="D60" s="8" t="s">
        <v>11</v>
      </c>
      <c r="E60" s="8" t="s">
        <v>15</v>
      </c>
      <c r="F60" s="9">
        <v>3381228</v>
      </c>
      <c r="G60" s="10">
        <v>6.875</v>
      </c>
      <c r="H60" s="3"/>
      <c r="I60" s="3"/>
      <c r="J60" s="17">
        <f>F60/G60</f>
        <v>491814.98181818181</v>
      </c>
      <c r="K60" s="73">
        <f t="shared" si="1"/>
        <v>148880.66018589871</v>
      </c>
      <c r="L60" s="62" t="s">
        <v>8</v>
      </c>
      <c r="M60" s="56">
        <v>6.97</v>
      </c>
      <c r="N60" s="3"/>
      <c r="O60" s="3"/>
      <c r="P60" s="3"/>
      <c r="Q60" s="3"/>
      <c r="R60" s="3"/>
      <c r="S60" s="3"/>
      <c r="T60" s="3"/>
      <c r="U60" s="3"/>
    </row>
    <row r="61" spans="1:21" ht="15" customHeight="1" x14ac:dyDescent="0.2">
      <c r="A61" s="7">
        <v>40625</v>
      </c>
      <c r="B61" s="8" t="s">
        <v>32</v>
      </c>
      <c r="C61" s="8" t="s">
        <v>33</v>
      </c>
      <c r="D61" s="8" t="s">
        <v>11</v>
      </c>
      <c r="E61" s="8" t="s">
        <v>15</v>
      </c>
      <c r="F61" s="9">
        <v>3500000</v>
      </c>
      <c r="G61" s="10">
        <v>6.875</v>
      </c>
      <c r="H61" s="3"/>
      <c r="I61" s="3"/>
      <c r="J61" s="17">
        <f>F61/G61</f>
        <v>509090.90909090912</v>
      </c>
      <c r="K61" s="73">
        <f t="shared" si="1"/>
        <v>657971.56927680783</v>
      </c>
      <c r="L61" s="62" t="s">
        <v>8</v>
      </c>
      <c r="M61" s="56">
        <v>6.94</v>
      </c>
      <c r="N61" s="3"/>
      <c r="O61" s="3"/>
      <c r="P61" s="3"/>
      <c r="Q61" s="3"/>
      <c r="R61" s="3"/>
      <c r="S61" s="3"/>
      <c r="T61" s="3"/>
      <c r="U61" s="3"/>
    </row>
    <row r="62" spans="1:21" ht="15" customHeight="1" x14ac:dyDescent="0.2">
      <c r="A62" s="7">
        <v>40625</v>
      </c>
      <c r="B62" s="8" t="s">
        <v>32</v>
      </c>
      <c r="C62" s="8" t="s">
        <v>33</v>
      </c>
      <c r="D62" s="8" t="s">
        <v>11</v>
      </c>
      <c r="E62" s="8" t="s">
        <v>15</v>
      </c>
      <c r="F62" s="9">
        <v>3404227</v>
      </c>
      <c r="G62" s="10">
        <v>6.875</v>
      </c>
      <c r="H62" s="3"/>
      <c r="I62" s="3"/>
      <c r="J62" s="17">
        <f>F62/G62</f>
        <v>495160.29090909089</v>
      </c>
      <c r="K62" s="73">
        <f t="shared" si="1"/>
        <v>1153131.8601858988</v>
      </c>
      <c r="L62" s="62" t="s">
        <v>8</v>
      </c>
      <c r="M62" s="56">
        <v>6.94</v>
      </c>
      <c r="N62" s="3"/>
      <c r="O62" s="3"/>
      <c r="P62" s="3"/>
      <c r="Q62" s="3"/>
      <c r="R62" s="3"/>
      <c r="S62" s="3"/>
      <c r="T62" s="3"/>
      <c r="U62" s="3"/>
    </row>
    <row r="63" spans="1:21" ht="15" customHeight="1" x14ac:dyDescent="0.2">
      <c r="A63" s="7">
        <v>40626</v>
      </c>
      <c r="B63" s="8" t="s">
        <v>91</v>
      </c>
      <c r="C63" s="8" t="s">
        <v>92</v>
      </c>
      <c r="D63" s="8" t="s">
        <v>11</v>
      </c>
      <c r="E63" s="8" t="s">
        <v>12</v>
      </c>
      <c r="F63" s="9"/>
      <c r="G63" s="10"/>
      <c r="H63" s="9">
        <v>-10000000</v>
      </c>
      <c r="I63" s="10">
        <f>M63</f>
        <v>44.66</v>
      </c>
      <c r="J63" s="17">
        <f>H63/I63</f>
        <v>-223914.01701746532</v>
      </c>
      <c r="K63" s="73">
        <f t="shared" si="1"/>
        <v>929217.84316843352</v>
      </c>
      <c r="L63" s="62" t="s">
        <v>8</v>
      </c>
      <c r="M63" s="56">
        <v>44.66</v>
      </c>
      <c r="N63" s="3"/>
      <c r="O63" s="3"/>
      <c r="P63" s="3"/>
      <c r="Q63" s="3"/>
      <c r="R63" s="3"/>
      <c r="S63" s="3"/>
      <c r="T63" s="3"/>
      <c r="U63" s="3"/>
    </row>
    <row r="64" spans="1:21" ht="15" customHeight="1" x14ac:dyDescent="0.2">
      <c r="A64" s="69">
        <v>40626</v>
      </c>
      <c r="B64" s="25" t="s">
        <v>97</v>
      </c>
      <c r="C64" s="25" t="s">
        <v>98</v>
      </c>
      <c r="D64" s="25" t="s">
        <v>11</v>
      </c>
      <c r="E64" s="25" t="s">
        <v>99</v>
      </c>
      <c r="F64" s="16"/>
      <c r="G64" s="27"/>
      <c r="H64" s="16"/>
      <c r="I64" s="27"/>
      <c r="J64" s="70">
        <v>-1320000</v>
      </c>
      <c r="K64" s="73">
        <f t="shared" si="1"/>
        <v>-390782.15683156648</v>
      </c>
      <c r="L64" s="34"/>
      <c r="M64" s="56"/>
      <c r="N64" s="3"/>
      <c r="O64" s="3"/>
      <c r="P64" s="3"/>
      <c r="Q64" s="3"/>
      <c r="R64" s="3"/>
      <c r="S64" s="3"/>
      <c r="T64" s="3"/>
      <c r="U64" s="3"/>
    </row>
    <row r="65" spans="1:21" ht="15" customHeight="1" x14ac:dyDescent="0.2">
      <c r="A65" s="80">
        <v>40627</v>
      </c>
      <c r="B65" s="53" t="s">
        <v>32</v>
      </c>
      <c r="C65" s="53" t="s">
        <v>33</v>
      </c>
      <c r="D65" s="53" t="s">
        <v>11</v>
      </c>
      <c r="E65" s="53" t="s">
        <v>15</v>
      </c>
      <c r="F65" s="81">
        <v>15000000</v>
      </c>
      <c r="G65" s="55">
        <f>M65</f>
        <v>6.84</v>
      </c>
      <c r="H65" s="54"/>
      <c r="I65" s="55"/>
      <c r="J65" s="54">
        <f>F65/G65</f>
        <v>2192982.456140351</v>
      </c>
      <c r="K65" s="82" t="s">
        <v>101</v>
      </c>
      <c r="L65" s="62" t="s">
        <v>8</v>
      </c>
      <c r="M65" s="56">
        <v>6.84</v>
      </c>
      <c r="N65" s="3"/>
      <c r="O65" s="3"/>
      <c r="P65" s="3"/>
      <c r="Q65" s="3"/>
      <c r="R65" s="3"/>
      <c r="S65" s="3"/>
      <c r="T65" s="3"/>
      <c r="U65" s="3"/>
    </row>
    <row r="66" spans="1:21" ht="15" customHeight="1" x14ac:dyDescent="0.2">
      <c r="A66" s="66">
        <v>40627</v>
      </c>
      <c r="B66" s="67" t="s">
        <v>32</v>
      </c>
      <c r="C66" s="67" t="s">
        <v>33</v>
      </c>
      <c r="D66" s="67" t="s">
        <v>11</v>
      </c>
      <c r="E66" s="67" t="s">
        <v>15</v>
      </c>
      <c r="F66" s="20">
        <v>3000000</v>
      </c>
      <c r="G66" s="37">
        <v>6.875</v>
      </c>
      <c r="H66" s="36"/>
      <c r="I66" s="36"/>
      <c r="J66" s="20">
        <f>F66/G66</f>
        <v>436363.63636363635</v>
      </c>
      <c r="K66" s="20">
        <f>K64+J66</f>
        <v>45581.479532069876</v>
      </c>
      <c r="L66" s="8" t="s">
        <v>8</v>
      </c>
      <c r="M66" s="56">
        <v>6.84</v>
      </c>
      <c r="N66" s="3"/>
      <c r="O66" s="3"/>
      <c r="P66" s="3"/>
      <c r="Q66" s="3"/>
      <c r="R66" s="3"/>
      <c r="S66" s="3"/>
      <c r="T66" s="3"/>
      <c r="U66" s="3"/>
    </row>
    <row r="67" spans="1:21" ht="15" customHeight="1" x14ac:dyDescent="0.2">
      <c r="A67" s="69">
        <v>40627</v>
      </c>
      <c r="B67" s="25" t="s">
        <v>32</v>
      </c>
      <c r="C67" s="25" t="s">
        <v>33</v>
      </c>
      <c r="D67" s="25" t="s">
        <v>11</v>
      </c>
      <c r="E67" s="25" t="s">
        <v>15</v>
      </c>
      <c r="F67" s="16">
        <v>3848817</v>
      </c>
      <c r="G67" s="27">
        <v>6.875</v>
      </c>
      <c r="H67" s="26"/>
      <c r="I67" s="26"/>
      <c r="J67" s="16">
        <f>F67/G67</f>
        <v>559827.92727272725</v>
      </c>
      <c r="K67" s="16">
        <f>K66+J67</f>
        <v>605409.40680479712</v>
      </c>
      <c r="L67" s="8" t="s">
        <v>8</v>
      </c>
      <c r="M67" s="56">
        <v>6.84</v>
      </c>
      <c r="N67" s="3"/>
      <c r="O67" s="3"/>
      <c r="P67" s="3"/>
      <c r="Q67" s="3"/>
      <c r="R67" s="3"/>
      <c r="S67" s="3"/>
      <c r="T67" s="3"/>
      <c r="U67" s="3"/>
    </row>
    <row r="68" spans="1:21" ht="15" customHeight="1" x14ac:dyDescent="0.2">
      <c r="A68" s="52">
        <v>40627</v>
      </c>
      <c r="B68" s="53" t="s">
        <v>32</v>
      </c>
      <c r="C68" s="53" t="s">
        <v>102</v>
      </c>
      <c r="D68" s="53" t="s">
        <v>11</v>
      </c>
      <c r="E68" s="53" t="s">
        <v>15</v>
      </c>
      <c r="F68" s="81">
        <v>1000000</v>
      </c>
      <c r="G68" s="55">
        <f>M68</f>
        <v>6.84</v>
      </c>
      <c r="H68" s="54"/>
      <c r="I68" s="55"/>
      <c r="J68" s="54">
        <f>F68/G68</f>
        <v>146198.83040935674</v>
      </c>
      <c r="K68" s="82" t="s">
        <v>101</v>
      </c>
      <c r="L68" s="19"/>
      <c r="M68" s="56">
        <v>6.84</v>
      </c>
      <c r="N68" s="3"/>
      <c r="O68" s="3"/>
      <c r="P68" s="3"/>
      <c r="Q68" s="3"/>
      <c r="R68" s="3"/>
      <c r="S68" s="3"/>
      <c r="T68" s="3"/>
      <c r="U68" s="3"/>
    </row>
    <row r="69" spans="1:21" ht="15" customHeight="1" x14ac:dyDescent="0.2">
      <c r="A69" s="66">
        <v>40630</v>
      </c>
      <c r="B69" s="67" t="s">
        <v>88</v>
      </c>
      <c r="C69" s="67" t="s">
        <v>21</v>
      </c>
      <c r="D69" s="67" t="s">
        <v>103</v>
      </c>
      <c r="E69" s="67" t="s">
        <v>15</v>
      </c>
      <c r="F69" s="20"/>
      <c r="G69" s="126"/>
      <c r="H69" s="73">
        <v>50000000</v>
      </c>
      <c r="I69" s="127">
        <v>44</v>
      </c>
      <c r="J69" s="20">
        <f t="shared" ref="J69:J76" si="2">H69/I69</f>
        <v>1136363.6363636365</v>
      </c>
      <c r="K69" s="20">
        <f>J69+K67</f>
        <v>1741773.0431684335</v>
      </c>
      <c r="L69" s="3"/>
      <c r="M69" s="56">
        <v>44.725000000000001</v>
      </c>
      <c r="N69" s="3"/>
      <c r="O69" s="3"/>
      <c r="P69" s="3"/>
      <c r="Q69" s="3"/>
      <c r="R69" s="3"/>
      <c r="S69" s="3"/>
      <c r="T69" s="3"/>
      <c r="U69" s="3"/>
    </row>
    <row r="70" spans="1:21" ht="15" customHeight="1" x14ac:dyDescent="0.2">
      <c r="A70" s="7">
        <v>40642</v>
      </c>
      <c r="B70" s="8" t="s">
        <v>91</v>
      </c>
      <c r="C70" s="8" t="s">
        <v>92</v>
      </c>
      <c r="D70" s="8" t="s">
        <v>11</v>
      </c>
      <c r="E70" s="8" t="s">
        <v>12</v>
      </c>
      <c r="F70" s="9"/>
      <c r="G70" s="10"/>
      <c r="H70" s="24">
        <v>-7500000</v>
      </c>
      <c r="I70" s="10">
        <v>44</v>
      </c>
      <c r="J70" s="9">
        <f t="shared" si="2"/>
        <v>-170454.54545454544</v>
      </c>
      <c r="K70" s="9">
        <f t="shared" ref="K70:K76" si="3">K69+J70</f>
        <v>1571318.4977138881</v>
      </c>
      <c r="L70" s="8" t="s">
        <v>8</v>
      </c>
      <c r="M70" s="56">
        <v>44.06</v>
      </c>
      <c r="N70" s="3"/>
      <c r="O70" s="3"/>
      <c r="P70" s="3"/>
      <c r="Q70" s="3"/>
      <c r="R70" s="3"/>
      <c r="S70" s="3"/>
      <c r="T70" s="3"/>
      <c r="U70" s="3"/>
    </row>
    <row r="71" spans="1:21" ht="15" customHeight="1" x14ac:dyDescent="0.2">
      <c r="A71" s="7">
        <v>40642</v>
      </c>
      <c r="B71" s="8" t="s">
        <v>88</v>
      </c>
      <c r="C71" s="8" t="s">
        <v>92</v>
      </c>
      <c r="D71" s="8" t="s">
        <v>104</v>
      </c>
      <c r="E71" s="8" t="s">
        <v>12</v>
      </c>
      <c r="F71" s="9"/>
      <c r="G71" s="128"/>
      <c r="H71" s="73">
        <v>-15000000</v>
      </c>
      <c r="I71" s="34">
        <v>44</v>
      </c>
      <c r="J71" s="9">
        <f t="shared" si="2"/>
        <v>-340909.09090909088</v>
      </c>
      <c r="K71" s="9">
        <f t="shared" si="3"/>
        <v>1230409.4068047972</v>
      </c>
      <c r="L71" s="10"/>
      <c r="M71" s="56">
        <v>44.06</v>
      </c>
      <c r="N71" s="3"/>
      <c r="O71" s="3"/>
      <c r="P71" s="3"/>
      <c r="Q71" s="3"/>
      <c r="R71" s="3"/>
      <c r="S71" s="3"/>
      <c r="T71" s="3"/>
      <c r="U71" s="3"/>
    </row>
    <row r="72" spans="1:21" ht="15" customHeight="1" x14ac:dyDescent="0.2">
      <c r="A72" s="7">
        <v>40648</v>
      </c>
      <c r="B72" s="8" t="s">
        <v>91</v>
      </c>
      <c r="C72" s="8" t="s">
        <v>92</v>
      </c>
      <c r="D72" s="8" t="s">
        <v>11</v>
      </c>
      <c r="E72" s="8" t="s">
        <v>12</v>
      </c>
      <c r="F72" s="9"/>
      <c r="G72" s="128"/>
      <c r="H72" s="73">
        <v>-15000000</v>
      </c>
      <c r="I72" s="34">
        <v>44</v>
      </c>
      <c r="J72" s="9">
        <f t="shared" si="2"/>
        <v>-340909.09090909088</v>
      </c>
      <c r="K72" s="9">
        <f t="shared" si="3"/>
        <v>889500.31589570642</v>
      </c>
      <c r="L72" s="8" t="s">
        <v>8</v>
      </c>
      <c r="M72" s="56">
        <v>44.27</v>
      </c>
      <c r="N72" s="3"/>
      <c r="O72" s="3"/>
      <c r="P72" s="3"/>
      <c r="Q72" s="3"/>
      <c r="R72" s="3"/>
      <c r="S72" s="3"/>
      <c r="T72" s="3"/>
      <c r="U72" s="3"/>
    </row>
    <row r="73" spans="1:21" ht="15" customHeight="1" x14ac:dyDescent="0.2">
      <c r="A73" s="7">
        <v>40648</v>
      </c>
      <c r="B73" s="8" t="s">
        <v>88</v>
      </c>
      <c r="C73" s="8" t="s">
        <v>92</v>
      </c>
      <c r="D73" s="8" t="s">
        <v>104</v>
      </c>
      <c r="E73" s="8" t="s">
        <v>12</v>
      </c>
      <c r="F73" s="9"/>
      <c r="G73" s="128"/>
      <c r="H73" s="73">
        <v>-10000000</v>
      </c>
      <c r="I73" s="34">
        <v>44</v>
      </c>
      <c r="J73" s="9">
        <f t="shared" si="2"/>
        <v>-227272.72727272726</v>
      </c>
      <c r="K73" s="9">
        <f t="shared" si="3"/>
        <v>662227.58862297912</v>
      </c>
      <c r="L73" s="10"/>
      <c r="M73" s="56">
        <v>44.27</v>
      </c>
      <c r="N73" s="3"/>
      <c r="O73" s="3"/>
      <c r="P73" s="3"/>
      <c r="Q73" s="3"/>
      <c r="R73" s="3"/>
      <c r="S73" s="3"/>
      <c r="T73" s="3"/>
      <c r="U73" s="3"/>
    </row>
    <row r="74" spans="1:21" ht="15" customHeight="1" x14ac:dyDescent="0.2">
      <c r="A74" s="7">
        <v>40652</v>
      </c>
      <c r="B74" s="8" t="s">
        <v>91</v>
      </c>
      <c r="C74" s="8" t="s">
        <v>92</v>
      </c>
      <c r="D74" s="8" t="s">
        <v>11</v>
      </c>
      <c r="E74" s="8" t="s">
        <v>12</v>
      </c>
      <c r="F74" s="9"/>
      <c r="G74" s="128"/>
      <c r="H74" s="73">
        <v>-18000000</v>
      </c>
      <c r="I74" s="34">
        <v>44</v>
      </c>
      <c r="J74" s="9">
        <f t="shared" si="2"/>
        <v>-409090.90909090912</v>
      </c>
      <c r="K74" s="9">
        <f t="shared" si="3"/>
        <v>253136.67953207</v>
      </c>
      <c r="L74" s="8" t="s">
        <v>8</v>
      </c>
      <c r="M74" s="56">
        <v>44.51</v>
      </c>
      <c r="N74" s="3"/>
      <c r="O74" s="3"/>
      <c r="P74" s="3"/>
      <c r="Q74" s="3"/>
      <c r="R74" s="3"/>
      <c r="S74" s="3"/>
      <c r="T74" s="3"/>
      <c r="U74" s="3"/>
    </row>
    <row r="75" spans="1:21" ht="15" customHeight="1" x14ac:dyDescent="0.2">
      <c r="A75" s="7">
        <v>40660</v>
      </c>
      <c r="B75" s="8" t="s">
        <v>88</v>
      </c>
      <c r="C75" s="8" t="s">
        <v>92</v>
      </c>
      <c r="D75" s="8" t="s">
        <v>104</v>
      </c>
      <c r="E75" s="8" t="s">
        <v>12</v>
      </c>
      <c r="F75" s="9"/>
      <c r="G75" s="128"/>
      <c r="H75" s="73">
        <v>-4550000</v>
      </c>
      <c r="I75" s="34">
        <v>44</v>
      </c>
      <c r="J75" s="9">
        <f t="shared" si="2"/>
        <v>-103409.09090909091</v>
      </c>
      <c r="K75" s="9">
        <f t="shared" si="3"/>
        <v>149727.58862297909</v>
      </c>
      <c r="L75" s="10"/>
      <c r="M75" s="56">
        <v>44.48</v>
      </c>
      <c r="N75" s="3"/>
      <c r="O75" s="3"/>
      <c r="P75" s="3"/>
      <c r="Q75" s="3"/>
      <c r="R75" s="3"/>
      <c r="S75" s="3"/>
      <c r="T75" s="3"/>
      <c r="U75" s="3"/>
    </row>
    <row r="76" spans="1:21" ht="15" customHeight="1" x14ac:dyDescent="0.2">
      <c r="A76" s="7">
        <v>40661</v>
      </c>
      <c r="B76" s="8" t="s">
        <v>88</v>
      </c>
      <c r="C76" s="8" t="s">
        <v>92</v>
      </c>
      <c r="D76" s="8" t="s">
        <v>103</v>
      </c>
      <c r="E76" s="8" t="s">
        <v>15</v>
      </c>
      <c r="F76" s="9"/>
      <c r="G76" s="128"/>
      <c r="H76" s="73">
        <v>12500000</v>
      </c>
      <c r="I76" s="34">
        <v>44</v>
      </c>
      <c r="J76" s="9">
        <f t="shared" si="2"/>
        <v>284090.90909090912</v>
      </c>
      <c r="K76" s="9">
        <f t="shared" si="3"/>
        <v>433818.49771388818</v>
      </c>
      <c r="L76" s="10"/>
      <c r="M76" s="56">
        <v>44.465000000000003</v>
      </c>
      <c r="N76" s="3"/>
      <c r="O76" s="3"/>
      <c r="P76" s="3"/>
      <c r="Q76" s="3"/>
      <c r="R76" s="3"/>
      <c r="S76" s="3"/>
      <c r="T76" s="3"/>
      <c r="U76" s="3"/>
    </row>
    <row r="77" spans="1:21" ht="15" customHeight="1" x14ac:dyDescent="0.2">
      <c r="A77" s="7">
        <v>40717</v>
      </c>
      <c r="B77" s="8" t="s">
        <v>4</v>
      </c>
      <c r="C77" s="8" t="s">
        <v>5</v>
      </c>
      <c r="D77" s="8" t="s">
        <v>11</v>
      </c>
      <c r="E77" s="8" t="s">
        <v>7</v>
      </c>
      <c r="F77" s="9"/>
      <c r="G77" s="10"/>
      <c r="H77" s="20"/>
      <c r="I77" s="10"/>
      <c r="J77" s="9">
        <v>4000000</v>
      </c>
      <c r="K77" s="9">
        <f>J77+K76</f>
        <v>4433818.4977138881</v>
      </c>
      <c r="L77" s="8" t="s">
        <v>8</v>
      </c>
      <c r="M77" s="56"/>
      <c r="N77" s="3"/>
      <c r="O77" s="3"/>
      <c r="P77" s="3"/>
      <c r="Q77" s="3"/>
      <c r="R77" s="3"/>
      <c r="S77" s="3"/>
      <c r="T77" s="3"/>
      <c r="U77" s="3"/>
    </row>
    <row r="78" spans="1:21" ht="15" customHeight="1" x14ac:dyDescent="0.2">
      <c r="A78" s="69">
        <v>40719</v>
      </c>
      <c r="B78" s="25" t="s">
        <v>4</v>
      </c>
      <c r="C78" s="25" t="s">
        <v>5</v>
      </c>
      <c r="D78" s="25" t="s">
        <v>11</v>
      </c>
      <c r="E78" s="25" t="s">
        <v>7</v>
      </c>
      <c r="F78" s="16"/>
      <c r="G78" s="27"/>
      <c r="H78" s="16"/>
      <c r="I78" s="27"/>
      <c r="J78" s="16">
        <v>1000000</v>
      </c>
      <c r="K78" s="9">
        <f t="shared" ref="K78:K107" si="4">K77+J78</f>
        <v>5433818.4977138881</v>
      </c>
      <c r="L78" s="8" t="s">
        <v>8</v>
      </c>
      <c r="M78" s="56"/>
      <c r="N78" s="3"/>
      <c r="O78" s="3"/>
      <c r="P78" s="3"/>
      <c r="Q78" s="3"/>
      <c r="R78" s="3"/>
      <c r="S78" s="3"/>
      <c r="T78" s="3"/>
      <c r="U78" s="3"/>
    </row>
    <row r="79" spans="1:21" ht="15" customHeight="1" x14ac:dyDescent="0.2">
      <c r="A79" s="71">
        <v>40742</v>
      </c>
      <c r="B79" s="72" t="s">
        <v>91</v>
      </c>
      <c r="C79" s="72" t="s">
        <v>92</v>
      </c>
      <c r="D79" s="72" t="s">
        <v>11</v>
      </c>
      <c r="E79" s="72" t="s">
        <v>12</v>
      </c>
      <c r="F79" s="73"/>
      <c r="G79" s="74"/>
      <c r="H79" s="73">
        <v>80000000</v>
      </c>
      <c r="I79" s="74">
        <f>M79</f>
        <v>44.654000000000003</v>
      </c>
      <c r="J79" s="73">
        <f>H79/I79</f>
        <v>1791552.8284140278</v>
      </c>
      <c r="K79" s="23">
        <f t="shared" si="4"/>
        <v>7225371.3261279156</v>
      </c>
      <c r="L79" s="8" t="s">
        <v>8</v>
      </c>
      <c r="M79" s="56">
        <v>44.654000000000003</v>
      </c>
      <c r="N79" s="3"/>
      <c r="O79" s="3"/>
      <c r="P79" s="3"/>
      <c r="Q79" s="3"/>
      <c r="R79" s="3"/>
      <c r="S79" s="3"/>
      <c r="T79" s="3"/>
      <c r="U79" s="3"/>
    </row>
    <row r="80" spans="1:21" ht="15" customHeight="1" x14ac:dyDescent="0.2">
      <c r="A80" s="71">
        <v>40752</v>
      </c>
      <c r="B80" s="72" t="s">
        <v>88</v>
      </c>
      <c r="C80" s="72" t="s">
        <v>92</v>
      </c>
      <c r="D80" s="72" t="s">
        <v>105</v>
      </c>
      <c r="E80" s="72" t="s">
        <v>7</v>
      </c>
      <c r="F80" s="73"/>
      <c r="G80" s="74"/>
      <c r="H80" s="73">
        <v>-25577657</v>
      </c>
      <c r="I80" s="74">
        <f>M80</f>
        <v>44.04</v>
      </c>
      <c r="J80" s="73">
        <f>-2100000/3.67</f>
        <v>-572207.08446866483</v>
      </c>
      <c r="K80" s="23">
        <f t="shared" si="4"/>
        <v>6653164.241659251</v>
      </c>
      <c r="L80" s="8" t="s">
        <v>8</v>
      </c>
      <c r="M80" s="56">
        <v>44.04</v>
      </c>
      <c r="N80" s="3"/>
      <c r="O80" s="3"/>
      <c r="P80" s="3"/>
      <c r="Q80" s="3"/>
      <c r="R80" s="3"/>
      <c r="S80" s="3"/>
      <c r="T80" s="3"/>
      <c r="U80" s="3"/>
    </row>
    <row r="81" spans="1:21" ht="15" customHeight="1" x14ac:dyDescent="0.2">
      <c r="A81" s="71">
        <v>40754</v>
      </c>
      <c r="B81" s="72" t="s">
        <v>88</v>
      </c>
      <c r="C81" s="72" t="s">
        <v>92</v>
      </c>
      <c r="D81" s="72" t="s">
        <v>105</v>
      </c>
      <c r="E81" s="72" t="s">
        <v>7</v>
      </c>
      <c r="F81" s="73"/>
      <c r="G81" s="74"/>
      <c r="H81" s="73">
        <v>-4141144.4</v>
      </c>
      <c r="I81" s="74">
        <f>M81</f>
        <v>44.2</v>
      </c>
      <c r="J81" s="73">
        <f>-340000/3.67</f>
        <v>-92643.051771117171</v>
      </c>
      <c r="K81" s="23">
        <f t="shared" si="4"/>
        <v>6560521.1898881337</v>
      </c>
      <c r="L81" s="8" t="s">
        <v>8</v>
      </c>
      <c r="M81" s="56">
        <v>44.2</v>
      </c>
      <c r="N81" s="3"/>
      <c r="O81" s="3"/>
      <c r="P81" s="3"/>
      <c r="Q81" s="3"/>
      <c r="R81" s="3"/>
      <c r="S81" s="3"/>
      <c r="T81" s="3"/>
      <c r="U81" s="3"/>
    </row>
    <row r="82" spans="1:21" ht="15" customHeight="1" x14ac:dyDescent="0.2">
      <c r="A82" s="71">
        <v>40755</v>
      </c>
      <c r="B82" s="72" t="s">
        <v>88</v>
      </c>
      <c r="C82" s="72" t="s">
        <v>92</v>
      </c>
      <c r="D82" s="72" t="s">
        <v>106</v>
      </c>
      <c r="E82" s="72" t="s">
        <v>7</v>
      </c>
      <c r="F82" s="73"/>
      <c r="G82" s="74"/>
      <c r="H82" s="73">
        <v>-28025803.809999999</v>
      </c>
      <c r="I82" s="74">
        <f>M82</f>
        <v>44.2</v>
      </c>
      <c r="J82" s="73">
        <f>-(1200000+1101000)/3.67</f>
        <v>-626975.47683923703</v>
      </c>
      <c r="K82" s="23">
        <f t="shared" si="4"/>
        <v>5933545.7130488968</v>
      </c>
      <c r="L82" s="8" t="s">
        <v>8</v>
      </c>
      <c r="M82" s="56">
        <v>44.2</v>
      </c>
      <c r="N82" s="3"/>
      <c r="O82" s="3"/>
      <c r="P82" s="3"/>
      <c r="Q82" s="3"/>
      <c r="R82" s="3"/>
      <c r="S82" s="3"/>
      <c r="T82" s="3"/>
      <c r="U82" s="3"/>
    </row>
    <row r="83" spans="1:21" ht="15" customHeight="1" x14ac:dyDescent="0.2">
      <c r="A83" s="66">
        <v>40758</v>
      </c>
      <c r="B83" s="67" t="s">
        <v>20</v>
      </c>
      <c r="C83" s="67" t="s">
        <v>107</v>
      </c>
      <c r="D83" s="67" t="s">
        <v>96</v>
      </c>
      <c r="E83" s="67" t="s">
        <v>15</v>
      </c>
      <c r="F83" s="20"/>
      <c r="G83" s="37"/>
      <c r="H83" s="20"/>
      <c r="I83" s="37"/>
      <c r="J83" s="20">
        <v>450000</v>
      </c>
      <c r="K83" s="9">
        <f t="shared" si="4"/>
        <v>6383545.7130488968</v>
      </c>
      <c r="L83" s="8" t="s">
        <v>8</v>
      </c>
      <c r="M83" s="56"/>
      <c r="N83" s="3"/>
      <c r="O83" s="3"/>
      <c r="P83" s="3"/>
      <c r="Q83" s="3"/>
      <c r="R83" s="3"/>
      <c r="S83" s="3"/>
      <c r="T83" s="3"/>
      <c r="U83" s="3"/>
    </row>
    <row r="84" spans="1:21" ht="15" customHeight="1" x14ac:dyDescent="0.2">
      <c r="A84" s="69">
        <v>40758</v>
      </c>
      <c r="B84" s="25" t="s">
        <v>88</v>
      </c>
      <c r="C84" s="25" t="s">
        <v>107</v>
      </c>
      <c r="D84" s="25" t="s">
        <v>96</v>
      </c>
      <c r="E84" s="25" t="s">
        <v>15</v>
      </c>
      <c r="F84" s="16"/>
      <c r="G84" s="27"/>
      <c r="H84" s="16"/>
      <c r="I84" s="27"/>
      <c r="J84" s="16">
        <v>50000</v>
      </c>
      <c r="K84" s="9">
        <f t="shared" si="4"/>
        <v>6433545.7130488968</v>
      </c>
      <c r="L84" s="8" t="s">
        <v>8</v>
      </c>
      <c r="M84" s="56"/>
      <c r="N84" s="3"/>
      <c r="O84" s="3"/>
      <c r="P84" s="3"/>
      <c r="Q84" s="3"/>
      <c r="R84" s="3"/>
      <c r="S84" s="3"/>
      <c r="T84" s="3"/>
      <c r="U84" s="3"/>
    </row>
    <row r="85" spans="1:21" ht="15" customHeight="1" x14ac:dyDescent="0.2">
      <c r="A85" s="71">
        <v>40758</v>
      </c>
      <c r="B85" s="72" t="s">
        <v>20</v>
      </c>
      <c r="C85" s="72" t="s">
        <v>92</v>
      </c>
      <c r="D85" s="72" t="s">
        <v>108</v>
      </c>
      <c r="E85" s="72" t="s">
        <v>7</v>
      </c>
      <c r="F85" s="73"/>
      <c r="G85" s="74"/>
      <c r="H85" s="73">
        <v>-4470000</v>
      </c>
      <c r="I85" s="74">
        <f>M85</f>
        <v>44.31</v>
      </c>
      <c r="J85" s="73">
        <f>-100000</f>
        <v>-100000</v>
      </c>
      <c r="K85" s="23">
        <f t="shared" si="4"/>
        <v>6333545.7130488968</v>
      </c>
      <c r="L85" s="8" t="s">
        <v>8</v>
      </c>
      <c r="M85" s="56">
        <v>44.31</v>
      </c>
      <c r="N85" s="3"/>
      <c r="O85" s="3"/>
      <c r="P85" s="3"/>
      <c r="Q85" s="3"/>
      <c r="R85" s="3"/>
      <c r="S85" s="3"/>
      <c r="T85" s="3"/>
      <c r="U85" s="3"/>
    </row>
    <row r="86" spans="1:21" ht="15" customHeight="1" x14ac:dyDescent="0.2">
      <c r="A86" s="71">
        <v>40759</v>
      </c>
      <c r="B86" s="72" t="s">
        <v>88</v>
      </c>
      <c r="C86" s="72" t="s">
        <v>92</v>
      </c>
      <c r="D86" s="72" t="s">
        <v>109</v>
      </c>
      <c r="E86" s="72" t="s">
        <v>7</v>
      </c>
      <c r="F86" s="73"/>
      <c r="G86" s="74"/>
      <c r="H86" s="73">
        <v>-11080432.68</v>
      </c>
      <c r="I86" s="74">
        <f>M86</f>
        <v>44.57</v>
      </c>
      <c r="J86" s="73">
        <v>-247884.4</v>
      </c>
      <c r="K86" s="23">
        <f t="shared" si="4"/>
        <v>6085661.3130488964</v>
      </c>
      <c r="L86" s="8" t="s">
        <v>8</v>
      </c>
      <c r="M86" s="56">
        <v>44.57</v>
      </c>
      <c r="N86" s="3"/>
      <c r="O86" s="3"/>
      <c r="P86" s="3"/>
      <c r="Q86" s="3"/>
      <c r="R86" s="3"/>
      <c r="S86" s="3"/>
      <c r="T86" s="3"/>
      <c r="U86" s="3"/>
    </row>
    <row r="87" spans="1:21" ht="15" customHeight="1" x14ac:dyDescent="0.2">
      <c r="A87" s="71">
        <v>40769</v>
      </c>
      <c r="B87" s="72" t="s">
        <v>4</v>
      </c>
      <c r="C87" s="72" t="s">
        <v>5</v>
      </c>
      <c r="D87" s="72" t="s">
        <v>110</v>
      </c>
      <c r="E87" s="72" t="s">
        <v>7</v>
      </c>
      <c r="F87" s="73"/>
      <c r="G87" s="74"/>
      <c r="H87" s="73"/>
      <c r="I87" s="74"/>
      <c r="J87" s="73">
        <v>-200000</v>
      </c>
      <c r="K87" s="23">
        <f t="shared" si="4"/>
        <v>5885661.3130488964</v>
      </c>
      <c r="L87" s="8" t="s">
        <v>8</v>
      </c>
      <c r="M87" s="56"/>
      <c r="N87" s="3"/>
      <c r="O87" s="3"/>
      <c r="P87" s="3"/>
      <c r="Q87" s="3"/>
      <c r="R87" s="3"/>
      <c r="S87" s="3"/>
      <c r="T87" s="3"/>
      <c r="U87" s="3"/>
    </row>
    <row r="88" spans="1:21" ht="15" customHeight="1" x14ac:dyDescent="0.2">
      <c r="A88" s="71">
        <v>40770</v>
      </c>
      <c r="B88" s="72" t="s">
        <v>4</v>
      </c>
      <c r="C88" s="72" t="s">
        <v>5</v>
      </c>
      <c r="D88" s="72" t="s">
        <v>110</v>
      </c>
      <c r="E88" s="72" t="s">
        <v>7</v>
      </c>
      <c r="F88" s="73"/>
      <c r="G88" s="74"/>
      <c r="H88" s="73"/>
      <c r="I88" s="74"/>
      <c r="J88" s="73">
        <v>-200000</v>
      </c>
      <c r="K88" s="23">
        <f t="shared" si="4"/>
        <v>5685661.3130488964</v>
      </c>
      <c r="L88" s="8" t="s">
        <v>8</v>
      </c>
      <c r="M88" s="56"/>
      <c r="N88" s="3"/>
      <c r="O88" s="3"/>
      <c r="P88" s="3"/>
      <c r="Q88" s="3"/>
      <c r="R88" s="3"/>
      <c r="S88" s="3"/>
      <c r="T88" s="3"/>
      <c r="U88" s="3"/>
    </row>
    <row r="89" spans="1:21" ht="15" customHeight="1" x14ac:dyDescent="0.2">
      <c r="A89" s="66">
        <v>40775</v>
      </c>
      <c r="B89" s="67" t="s">
        <v>4</v>
      </c>
      <c r="C89" s="67" t="s">
        <v>5</v>
      </c>
      <c r="D89" s="67" t="s">
        <v>110</v>
      </c>
      <c r="E89" s="67" t="s">
        <v>7</v>
      </c>
      <c r="F89" s="20"/>
      <c r="G89" s="37"/>
      <c r="H89" s="20"/>
      <c r="I89" s="37"/>
      <c r="J89" s="20">
        <v>-450000</v>
      </c>
      <c r="K89" s="9">
        <f t="shared" si="4"/>
        <v>5235661.3130488964</v>
      </c>
      <c r="L89" s="8" t="s">
        <v>8</v>
      </c>
      <c r="M89" s="56"/>
      <c r="N89" s="3"/>
      <c r="O89" s="3"/>
      <c r="P89" s="3"/>
      <c r="Q89" s="3"/>
      <c r="R89" s="3"/>
      <c r="S89" s="3"/>
      <c r="T89" s="3"/>
      <c r="U89" s="3"/>
    </row>
    <row r="90" spans="1:21" ht="15" customHeight="1" x14ac:dyDescent="0.2">
      <c r="A90" s="69">
        <v>40776</v>
      </c>
      <c r="B90" s="25" t="s">
        <v>4</v>
      </c>
      <c r="C90" s="25" t="s">
        <v>5</v>
      </c>
      <c r="D90" s="25" t="s">
        <v>110</v>
      </c>
      <c r="E90" s="25" t="s">
        <v>7</v>
      </c>
      <c r="F90" s="16"/>
      <c r="G90" s="27"/>
      <c r="H90" s="16"/>
      <c r="I90" s="27"/>
      <c r="J90" s="16">
        <v>-200000</v>
      </c>
      <c r="K90" s="9">
        <f t="shared" si="4"/>
        <v>5035661.3130488964</v>
      </c>
      <c r="L90" s="8" t="s">
        <v>8</v>
      </c>
      <c r="M90" s="56"/>
      <c r="N90" s="3"/>
      <c r="O90" s="3"/>
      <c r="P90" s="3"/>
      <c r="Q90" s="3"/>
      <c r="R90" s="3"/>
      <c r="S90" s="3"/>
      <c r="T90" s="3"/>
      <c r="U90" s="3"/>
    </row>
    <row r="91" spans="1:21" ht="15" customHeight="1" x14ac:dyDescent="0.2">
      <c r="A91" s="71">
        <v>40780</v>
      </c>
      <c r="B91" s="72" t="s">
        <v>4</v>
      </c>
      <c r="C91" s="72" t="s">
        <v>5</v>
      </c>
      <c r="D91" s="72" t="s">
        <v>111</v>
      </c>
      <c r="E91" s="72" t="s">
        <v>7</v>
      </c>
      <c r="F91" s="73"/>
      <c r="G91" s="74"/>
      <c r="H91" s="73"/>
      <c r="I91" s="74"/>
      <c r="J91" s="73">
        <v>951600</v>
      </c>
      <c r="K91" s="23">
        <f t="shared" si="4"/>
        <v>5987261.3130488964</v>
      </c>
      <c r="L91" s="8" t="s">
        <v>8</v>
      </c>
      <c r="M91" s="56"/>
      <c r="N91" s="3"/>
      <c r="O91" s="3"/>
      <c r="P91" s="3"/>
      <c r="Q91" s="3"/>
      <c r="R91" s="3"/>
      <c r="S91" s="3"/>
      <c r="T91" s="3"/>
      <c r="U91" s="3"/>
    </row>
    <row r="92" spans="1:21" ht="15" customHeight="1" x14ac:dyDescent="0.2">
      <c r="A92" s="71">
        <v>40783</v>
      </c>
      <c r="B92" s="72" t="s">
        <v>4</v>
      </c>
      <c r="C92" s="72" t="s">
        <v>5</v>
      </c>
      <c r="D92" s="72" t="s">
        <v>110</v>
      </c>
      <c r="E92" s="72" t="s">
        <v>7</v>
      </c>
      <c r="F92" s="73"/>
      <c r="G92" s="74"/>
      <c r="H92" s="73"/>
      <c r="I92" s="74"/>
      <c r="J92" s="73">
        <v>-551600</v>
      </c>
      <c r="K92" s="23">
        <f t="shared" si="4"/>
        <v>5435661.3130488964</v>
      </c>
      <c r="L92" s="8" t="s">
        <v>8</v>
      </c>
      <c r="M92" s="56"/>
      <c r="N92" s="3"/>
      <c r="O92" s="3"/>
      <c r="P92" s="3"/>
      <c r="Q92" s="3"/>
      <c r="R92" s="3"/>
      <c r="S92" s="3"/>
      <c r="T92" s="3"/>
      <c r="U92" s="3"/>
    </row>
    <row r="93" spans="1:21" ht="15" customHeight="1" x14ac:dyDescent="0.2">
      <c r="A93" s="76">
        <v>40786</v>
      </c>
      <c r="B93" s="77" t="s">
        <v>91</v>
      </c>
      <c r="C93" s="77" t="s">
        <v>92</v>
      </c>
      <c r="D93" s="77" t="s">
        <v>11</v>
      </c>
      <c r="E93" s="77" t="s">
        <v>12</v>
      </c>
      <c r="F93" s="24"/>
      <c r="G93" s="78"/>
      <c r="H93" s="24">
        <v>40000000</v>
      </c>
      <c r="I93" s="78">
        <f>M93</f>
        <v>45.805</v>
      </c>
      <c r="J93" s="24">
        <f>H93/I93</f>
        <v>873267.11057744792</v>
      </c>
      <c r="K93" s="9">
        <f t="shared" si="4"/>
        <v>6308928.4236263447</v>
      </c>
      <c r="L93" s="8" t="s">
        <v>8</v>
      </c>
      <c r="M93" s="56">
        <v>45.805</v>
      </c>
      <c r="N93" s="3"/>
      <c r="O93" s="3"/>
      <c r="P93" s="3"/>
      <c r="Q93" s="3"/>
      <c r="R93" s="3"/>
      <c r="S93" s="3"/>
      <c r="T93" s="3"/>
      <c r="U93" s="3"/>
    </row>
    <row r="94" spans="1:21" ht="15" customHeight="1" x14ac:dyDescent="0.2">
      <c r="A94" s="71">
        <v>40786</v>
      </c>
      <c r="B94" s="72" t="s">
        <v>88</v>
      </c>
      <c r="C94" s="72" t="s">
        <v>92</v>
      </c>
      <c r="D94" s="72" t="s">
        <v>112</v>
      </c>
      <c r="E94" s="72" t="s">
        <v>12</v>
      </c>
      <c r="F94" s="73"/>
      <c r="G94" s="74"/>
      <c r="H94" s="73">
        <v>-6704962.1100000003</v>
      </c>
      <c r="I94" s="74">
        <f>H94/J94</f>
        <v>44.6997474</v>
      </c>
      <c r="J94" s="73">
        <v>-150000</v>
      </c>
      <c r="K94" s="23">
        <f t="shared" si="4"/>
        <v>6158928.4236263447</v>
      </c>
      <c r="L94" s="10"/>
      <c r="M94" s="56">
        <v>45.805</v>
      </c>
      <c r="N94" s="3"/>
      <c r="O94" s="3"/>
      <c r="P94" s="3"/>
      <c r="Q94" s="3"/>
      <c r="R94" s="3"/>
      <c r="S94" s="3"/>
      <c r="T94" s="3"/>
      <c r="U94" s="3"/>
    </row>
    <row r="95" spans="1:21" ht="15" customHeight="1" x14ac:dyDescent="0.2">
      <c r="A95" s="66">
        <v>40786</v>
      </c>
      <c r="B95" s="67" t="s">
        <v>4</v>
      </c>
      <c r="C95" s="67" t="s">
        <v>5</v>
      </c>
      <c r="D95" s="67" t="s">
        <v>108</v>
      </c>
      <c r="E95" s="67" t="s">
        <v>7</v>
      </c>
      <c r="F95" s="20"/>
      <c r="G95" s="37"/>
      <c r="H95" s="20"/>
      <c r="I95" s="126"/>
      <c r="J95" s="73">
        <v>150000</v>
      </c>
      <c r="K95" s="23">
        <f t="shared" si="4"/>
        <v>6308928.4236263447</v>
      </c>
      <c r="L95" s="8" t="s">
        <v>8</v>
      </c>
      <c r="M95" s="56"/>
      <c r="N95" s="3"/>
      <c r="O95" s="3"/>
      <c r="P95" s="3"/>
      <c r="Q95" s="3"/>
      <c r="R95" s="3"/>
      <c r="S95" s="3"/>
      <c r="T95" s="3"/>
      <c r="U95" s="3"/>
    </row>
    <row r="96" spans="1:21" ht="15" customHeight="1" x14ac:dyDescent="0.2">
      <c r="A96" s="7">
        <v>40793</v>
      </c>
      <c r="B96" s="8" t="s">
        <v>4</v>
      </c>
      <c r="C96" s="8" t="s">
        <v>5</v>
      </c>
      <c r="D96" s="8" t="s">
        <v>110</v>
      </c>
      <c r="E96" s="8" t="s">
        <v>7</v>
      </c>
      <c r="F96" s="9"/>
      <c r="G96" s="10"/>
      <c r="H96" s="9"/>
      <c r="I96" s="10"/>
      <c r="J96" s="20">
        <v>-500000</v>
      </c>
      <c r="K96" s="9">
        <f t="shared" si="4"/>
        <v>5808928.4236263447</v>
      </c>
      <c r="L96" s="8" t="s">
        <v>8</v>
      </c>
      <c r="M96" s="56"/>
      <c r="N96" s="3"/>
      <c r="O96" s="3"/>
      <c r="P96" s="3"/>
      <c r="Q96" s="3"/>
      <c r="R96" s="3"/>
      <c r="S96" s="3"/>
      <c r="T96" s="3"/>
      <c r="U96" s="3"/>
    </row>
    <row r="97" spans="1:21" ht="15" customHeight="1" x14ac:dyDescent="0.2">
      <c r="A97" s="7">
        <v>40793</v>
      </c>
      <c r="B97" s="8" t="s">
        <v>4</v>
      </c>
      <c r="C97" s="8" t="s">
        <v>5</v>
      </c>
      <c r="D97" s="8" t="s">
        <v>113</v>
      </c>
      <c r="E97" s="8" t="s">
        <v>7</v>
      </c>
      <c r="F97" s="9"/>
      <c r="G97" s="10"/>
      <c r="H97" s="9"/>
      <c r="I97" s="10"/>
      <c r="J97" s="9">
        <v>1000000</v>
      </c>
      <c r="K97" s="9">
        <f t="shared" si="4"/>
        <v>6808928.4236263447</v>
      </c>
      <c r="L97" s="8" t="s">
        <v>8</v>
      </c>
      <c r="M97" s="56"/>
      <c r="N97" s="3"/>
      <c r="O97" s="3"/>
      <c r="P97" s="3"/>
      <c r="Q97" s="3"/>
      <c r="R97" s="3"/>
      <c r="S97" s="3"/>
      <c r="T97" s="3"/>
      <c r="U97" s="3"/>
    </row>
    <row r="98" spans="1:21" ht="15" customHeight="1" x14ac:dyDescent="0.2">
      <c r="A98" s="7">
        <v>40799</v>
      </c>
      <c r="B98" s="8" t="s">
        <v>88</v>
      </c>
      <c r="C98" s="8" t="s">
        <v>21</v>
      </c>
      <c r="D98" s="8" t="s">
        <v>93</v>
      </c>
      <c r="E98" s="8" t="s">
        <v>12</v>
      </c>
      <c r="F98" s="9"/>
      <c r="G98" s="10"/>
      <c r="H98" s="9">
        <v>-20000000</v>
      </c>
      <c r="I98" s="10">
        <f t="shared" ref="I98:I99" si="5">30000000/631000</f>
        <v>47.543581616481774</v>
      </c>
      <c r="J98" s="9">
        <f>H98/I98</f>
        <v>-420666.66666666669</v>
      </c>
      <c r="K98" s="9">
        <f t="shared" si="4"/>
        <v>6388261.7569596777</v>
      </c>
      <c r="L98" s="3"/>
      <c r="M98" s="56">
        <v>47.5</v>
      </c>
      <c r="N98" s="3"/>
      <c r="O98" s="3"/>
      <c r="P98" s="3"/>
      <c r="Q98" s="3"/>
      <c r="R98" s="3"/>
      <c r="S98" s="3"/>
      <c r="T98" s="3"/>
      <c r="U98" s="3"/>
    </row>
    <row r="99" spans="1:21" ht="15" customHeight="1" x14ac:dyDescent="0.2">
      <c r="A99" s="7">
        <v>40805</v>
      </c>
      <c r="B99" s="8" t="s">
        <v>20</v>
      </c>
      <c r="C99" s="8" t="s">
        <v>21</v>
      </c>
      <c r="D99" s="8" t="s">
        <v>93</v>
      </c>
      <c r="E99" s="8" t="s">
        <v>12</v>
      </c>
      <c r="F99" s="9"/>
      <c r="G99" s="10"/>
      <c r="H99" s="9">
        <v>-10000000</v>
      </c>
      <c r="I99" s="10">
        <f t="shared" si="5"/>
        <v>47.543581616481774</v>
      </c>
      <c r="J99" s="9">
        <f>H99/I99</f>
        <v>-210333.33333333334</v>
      </c>
      <c r="K99" s="9">
        <f t="shared" si="4"/>
        <v>6177928.4236263447</v>
      </c>
      <c r="L99" s="3"/>
      <c r="M99" s="56">
        <v>47.72</v>
      </c>
      <c r="N99" s="3"/>
      <c r="O99" s="3"/>
      <c r="P99" s="3"/>
      <c r="Q99" s="3"/>
      <c r="R99" s="3"/>
      <c r="S99" s="3"/>
      <c r="T99" s="3"/>
      <c r="U99" s="3"/>
    </row>
    <row r="100" spans="1:21" ht="15" customHeight="1" x14ac:dyDescent="0.2">
      <c r="A100" s="7">
        <v>40809</v>
      </c>
      <c r="B100" s="8" t="s">
        <v>13</v>
      </c>
      <c r="C100" s="8" t="s">
        <v>114</v>
      </c>
      <c r="D100" s="8" t="s">
        <v>11</v>
      </c>
      <c r="E100" s="8" t="s">
        <v>15</v>
      </c>
      <c r="F100" s="9">
        <v>8109258.4500000002</v>
      </c>
      <c r="G100" s="10">
        <f>SUM(F100:F103)/3000000</f>
        <v>8.0030861499999997</v>
      </c>
      <c r="H100" s="9"/>
      <c r="I100" s="10"/>
      <c r="J100" s="9">
        <f>F100/G100</f>
        <v>1013266.4197298439</v>
      </c>
      <c r="K100" s="9">
        <f t="shared" si="4"/>
        <v>7191194.8433561884</v>
      </c>
      <c r="L100" s="8" t="s">
        <v>8</v>
      </c>
      <c r="M100" s="56">
        <v>8.27</v>
      </c>
      <c r="N100" s="3"/>
      <c r="O100" s="3"/>
      <c r="P100" s="3"/>
      <c r="Q100" s="3"/>
      <c r="R100" s="3"/>
      <c r="S100" s="3"/>
      <c r="T100" s="3"/>
      <c r="U100" s="3"/>
    </row>
    <row r="101" spans="1:21" ht="15" customHeight="1" x14ac:dyDescent="0.2">
      <c r="A101" s="7">
        <v>40812</v>
      </c>
      <c r="B101" s="8" t="s">
        <v>13</v>
      </c>
      <c r="C101" s="8" t="s">
        <v>114</v>
      </c>
      <c r="D101" s="8" t="s">
        <v>11</v>
      </c>
      <c r="E101" s="8" t="s">
        <v>15</v>
      </c>
      <c r="F101" s="9">
        <v>10000000</v>
      </c>
      <c r="G101" s="10">
        <f>G100</f>
        <v>8.0030861499999997</v>
      </c>
      <c r="H101" s="9"/>
      <c r="I101" s="10"/>
      <c r="J101" s="9">
        <f>F101/G101</f>
        <v>1249517.9750126768</v>
      </c>
      <c r="K101" s="9">
        <f t="shared" si="4"/>
        <v>8440712.8183688652</v>
      </c>
      <c r="L101" s="8" t="s">
        <v>8</v>
      </c>
      <c r="M101" s="56">
        <v>8.08</v>
      </c>
      <c r="N101" s="3"/>
      <c r="O101" s="3"/>
      <c r="P101" s="3"/>
      <c r="Q101" s="3"/>
      <c r="R101" s="3"/>
      <c r="S101" s="3"/>
      <c r="T101" s="3"/>
      <c r="U101" s="3"/>
    </row>
    <row r="102" spans="1:21" ht="15" customHeight="1" x14ac:dyDescent="0.2">
      <c r="A102" s="7">
        <v>40813</v>
      </c>
      <c r="B102" s="8" t="s">
        <v>13</v>
      </c>
      <c r="C102" s="8" t="s">
        <v>114</v>
      </c>
      <c r="D102" s="8" t="s">
        <v>11</v>
      </c>
      <c r="E102" s="8" t="s">
        <v>15</v>
      </c>
      <c r="F102" s="9">
        <v>2000000</v>
      </c>
      <c r="G102" s="10">
        <f>G101</f>
        <v>8.0030861499999997</v>
      </c>
      <c r="H102" s="9"/>
      <c r="I102" s="10"/>
      <c r="J102" s="9">
        <f>F102/G102</f>
        <v>249903.59500253538</v>
      </c>
      <c r="K102" s="9">
        <f t="shared" si="4"/>
        <v>8690616.4133714009</v>
      </c>
      <c r="L102" s="8" t="s">
        <v>8</v>
      </c>
      <c r="M102" s="56">
        <v>7.81</v>
      </c>
      <c r="N102" s="3"/>
      <c r="O102" s="3"/>
      <c r="P102" s="3"/>
      <c r="Q102" s="3"/>
      <c r="R102" s="3"/>
      <c r="S102" s="3"/>
      <c r="T102" s="3"/>
      <c r="U102" s="3"/>
    </row>
    <row r="103" spans="1:21" ht="15" customHeight="1" x14ac:dyDescent="0.2">
      <c r="A103" s="7">
        <v>40815</v>
      </c>
      <c r="B103" s="8" t="s">
        <v>13</v>
      </c>
      <c r="C103" s="8" t="s">
        <v>114</v>
      </c>
      <c r="D103" s="8" t="s">
        <v>11</v>
      </c>
      <c r="E103" s="8" t="s">
        <v>15</v>
      </c>
      <c r="F103" s="9">
        <v>3900000</v>
      </c>
      <c r="G103" s="10">
        <f>G102</f>
        <v>8.0030861499999997</v>
      </c>
      <c r="H103" s="9"/>
      <c r="I103" s="10"/>
      <c r="J103" s="9">
        <f>F103/G103</f>
        <v>487312.01025494398</v>
      </c>
      <c r="K103" s="9">
        <f t="shared" si="4"/>
        <v>9177928.4236263447</v>
      </c>
      <c r="L103" s="8" t="s">
        <v>8</v>
      </c>
      <c r="M103" s="56">
        <v>7.9</v>
      </c>
      <c r="N103" s="3"/>
      <c r="O103" s="3"/>
      <c r="P103" s="3"/>
      <c r="Q103" s="3"/>
      <c r="R103" s="3"/>
      <c r="S103" s="3"/>
      <c r="T103" s="3"/>
      <c r="U103" s="3"/>
    </row>
    <row r="104" spans="1:21" ht="15" customHeight="1" x14ac:dyDescent="0.2">
      <c r="A104" s="7">
        <v>40815</v>
      </c>
      <c r="B104" s="8" t="s">
        <v>91</v>
      </c>
      <c r="C104" s="8" t="s">
        <v>92</v>
      </c>
      <c r="D104" s="8" t="s">
        <v>11</v>
      </c>
      <c r="E104" s="8" t="s">
        <v>12</v>
      </c>
      <c r="F104" s="9"/>
      <c r="G104" s="10"/>
      <c r="H104" s="9">
        <v>50000000</v>
      </c>
      <c r="I104" s="10">
        <f>M104</f>
        <v>48.875</v>
      </c>
      <c r="J104" s="9">
        <f>H104/I104</f>
        <v>1023017.9028132992</v>
      </c>
      <c r="K104" s="9">
        <f t="shared" si="4"/>
        <v>10200946.326439643</v>
      </c>
      <c r="L104" s="8" t="s">
        <v>8</v>
      </c>
      <c r="M104" s="56">
        <v>48.875</v>
      </c>
      <c r="N104" s="3"/>
      <c r="O104" s="3"/>
      <c r="P104" s="3"/>
      <c r="Q104" s="3"/>
      <c r="R104" s="3"/>
      <c r="S104" s="3"/>
      <c r="T104" s="3"/>
      <c r="U104" s="3"/>
    </row>
    <row r="105" spans="1:21" ht="15" customHeight="1" x14ac:dyDescent="0.2">
      <c r="A105" s="69">
        <v>40822</v>
      </c>
      <c r="B105" s="25" t="s">
        <v>97</v>
      </c>
      <c r="C105" s="25" t="s">
        <v>98</v>
      </c>
      <c r="D105" s="25" t="s">
        <v>11</v>
      </c>
      <c r="E105" s="25" t="s">
        <v>99</v>
      </c>
      <c r="F105" s="16"/>
      <c r="G105" s="27"/>
      <c r="H105" s="16"/>
      <c r="I105" s="27"/>
      <c r="J105" s="16">
        <v>-500000</v>
      </c>
      <c r="K105" s="9">
        <f t="shared" si="4"/>
        <v>9700946.3264396433</v>
      </c>
      <c r="L105" s="8" t="s">
        <v>8</v>
      </c>
      <c r="M105" s="56"/>
      <c r="N105" s="3"/>
      <c r="O105" s="3"/>
      <c r="P105" s="3"/>
      <c r="Q105" s="3"/>
      <c r="R105" s="3"/>
      <c r="S105" s="3"/>
      <c r="T105" s="3"/>
      <c r="U105" s="3"/>
    </row>
    <row r="106" spans="1:21" ht="15" customHeight="1" x14ac:dyDescent="0.2">
      <c r="A106" s="83">
        <v>40827</v>
      </c>
      <c r="B106" s="84" t="s">
        <v>88</v>
      </c>
      <c r="C106" s="84" t="s">
        <v>21</v>
      </c>
      <c r="D106" s="84" t="s">
        <v>93</v>
      </c>
      <c r="E106" s="84" t="s">
        <v>12</v>
      </c>
      <c r="F106" s="85"/>
      <c r="G106" s="86"/>
      <c r="H106" s="85">
        <v>-30000000</v>
      </c>
      <c r="I106" s="86">
        <f>M106</f>
        <v>49.24</v>
      </c>
      <c r="J106" s="85">
        <f>H106/I106</f>
        <v>-609260.76360682375</v>
      </c>
      <c r="K106" s="23">
        <f t="shared" si="4"/>
        <v>9091685.5628328193</v>
      </c>
      <c r="L106" s="3"/>
      <c r="M106" s="56">
        <v>49.24</v>
      </c>
      <c r="N106" s="3"/>
      <c r="O106" s="3"/>
      <c r="P106" s="3"/>
      <c r="Q106" s="3"/>
      <c r="R106" s="3"/>
      <c r="S106" s="3"/>
      <c r="T106" s="3"/>
      <c r="U106" s="3"/>
    </row>
    <row r="107" spans="1:21" ht="15" customHeight="1" x14ac:dyDescent="0.2">
      <c r="A107" s="76">
        <v>40829</v>
      </c>
      <c r="B107" s="77" t="s">
        <v>97</v>
      </c>
      <c r="C107" s="77" t="s">
        <v>98</v>
      </c>
      <c r="D107" s="77" t="s">
        <v>11</v>
      </c>
      <c r="E107" s="77" t="s">
        <v>99</v>
      </c>
      <c r="F107" s="24"/>
      <c r="G107" s="78"/>
      <c r="H107" s="24"/>
      <c r="I107" s="78"/>
      <c r="J107" s="24">
        <v>-700000</v>
      </c>
      <c r="K107" s="16">
        <f t="shared" si="4"/>
        <v>8391685.5628328193</v>
      </c>
      <c r="L107" s="3"/>
      <c r="M107" s="56"/>
      <c r="N107" s="3"/>
      <c r="O107" s="3"/>
      <c r="P107" s="3"/>
      <c r="Q107" s="3"/>
      <c r="R107" s="3"/>
      <c r="S107" s="3"/>
      <c r="T107" s="3"/>
      <c r="U107" s="3"/>
    </row>
    <row r="108" spans="1:21" ht="15" customHeight="1" x14ac:dyDescent="0.2">
      <c r="A108" s="52">
        <v>40849</v>
      </c>
      <c r="B108" s="53" t="s">
        <v>85</v>
      </c>
      <c r="C108" s="53" t="s">
        <v>92</v>
      </c>
      <c r="D108" s="53" t="s">
        <v>11</v>
      </c>
      <c r="E108" s="53" t="s">
        <v>12</v>
      </c>
      <c r="F108" s="54"/>
      <c r="G108" s="55"/>
      <c r="H108" s="54">
        <v>50000000</v>
      </c>
      <c r="I108" s="55"/>
      <c r="J108" s="54"/>
      <c r="K108" s="53" t="s">
        <v>64</v>
      </c>
      <c r="L108" s="62" t="s">
        <v>8</v>
      </c>
      <c r="M108" s="56"/>
      <c r="N108" s="3"/>
      <c r="O108" s="3"/>
      <c r="P108" s="3"/>
      <c r="Q108" s="3"/>
      <c r="R108" s="3"/>
      <c r="S108" s="3"/>
      <c r="T108" s="3"/>
      <c r="U108" s="3"/>
    </row>
    <row r="109" spans="1:21" ht="15" customHeight="1" x14ac:dyDescent="0.2">
      <c r="A109" s="66">
        <v>40877</v>
      </c>
      <c r="B109" s="67" t="s">
        <v>13</v>
      </c>
      <c r="C109" s="67" t="s">
        <v>14</v>
      </c>
      <c r="D109" s="67" t="s">
        <v>11</v>
      </c>
      <c r="E109" s="67" t="s">
        <v>15</v>
      </c>
      <c r="F109" s="20">
        <v>9900000</v>
      </c>
      <c r="G109" s="37">
        <v>8</v>
      </c>
      <c r="H109" s="20"/>
      <c r="I109" s="37"/>
      <c r="J109" s="20">
        <f t="shared" ref="J109:J124" si="6">F109/G109</f>
        <v>1237500</v>
      </c>
      <c r="K109" s="20">
        <f>K107+J109</f>
        <v>9629185.5628328193</v>
      </c>
      <c r="L109" s="8" t="s">
        <v>8</v>
      </c>
      <c r="M109" s="56">
        <v>8.1300000000000008</v>
      </c>
      <c r="N109" s="3"/>
      <c r="O109" s="3"/>
      <c r="P109" s="3"/>
      <c r="Q109" s="3"/>
      <c r="R109" s="3"/>
      <c r="S109" s="3"/>
      <c r="T109" s="3"/>
      <c r="U109" s="3"/>
    </row>
    <row r="110" spans="1:21" ht="15" customHeight="1" x14ac:dyDescent="0.2">
      <c r="A110" s="7">
        <v>40877</v>
      </c>
      <c r="B110" s="8" t="s">
        <v>13</v>
      </c>
      <c r="C110" s="8" t="s">
        <v>31</v>
      </c>
      <c r="D110" s="8" t="s">
        <v>11</v>
      </c>
      <c r="E110" s="8" t="s">
        <v>15</v>
      </c>
      <c r="F110" s="9">
        <v>-10000000</v>
      </c>
      <c r="G110" s="10">
        <v>8</v>
      </c>
      <c r="H110" s="9"/>
      <c r="I110" s="10"/>
      <c r="J110" s="9">
        <f t="shared" si="6"/>
        <v>-1250000</v>
      </c>
      <c r="K110" s="9">
        <f t="shared" ref="K110:K124" si="7">K109+J110</f>
        <v>8379185.5628328193</v>
      </c>
      <c r="L110" s="8" t="s">
        <v>8</v>
      </c>
      <c r="M110" s="56">
        <v>8.1300000000000008</v>
      </c>
      <c r="N110" s="3"/>
      <c r="O110" s="3"/>
      <c r="P110" s="3"/>
      <c r="Q110" s="3"/>
      <c r="R110" s="3"/>
      <c r="S110" s="3"/>
      <c r="T110" s="3"/>
      <c r="U110" s="3"/>
    </row>
    <row r="111" spans="1:21" ht="15" customHeight="1" x14ac:dyDescent="0.2">
      <c r="A111" s="7">
        <v>40877</v>
      </c>
      <c r="B111" s="8" t="s">
        <v>13</v>
      </c>
      <c r="C111" s="8" t="s">
        <v>31</v>
      </c>
      <c r="D111" s="8" t="s">
        <v>11</v>
      </c>
      <c r="E111" s="8" t="s">
        <v>15</v>
      </c>
      <c r="F111" s="9">
        <v>-10000000</v>
      </c>
      <c r="G111" s="10">
        <v>8</v>
      </c>
      <c r="H111" s="9"/>
      <c r="I111" s="10"/>
      <c r="J111" s="9">
        <f t="shared" si="6"/>
        <v>-1250000</v>
      </c>
      <c r="K111" s="9">
        <f t="shared" si="7"/>
        <v>7129185.5628328193</v>
      </c>
      <c r="L111" s="8" t="s">
        <v>8</v>
      </c>
      <c r="M111" s="56">
        <v>8.1300000000000008</v>
      </c>
      <c r="N111" s="3"/>
      <c r="O111" s="3"/>
      <c r="P111" s="3"/>
      <c r="Q111" s="3"/>
      <c r="R111" s="3"/>
      <c r="S111" s="3"/>
      <c r="T111" s="3"/>
      <c r="U111" s="3"/>
    </row>
    <row r="112" spans="1:21" ht="15" customHeight="1" x14ac:dyDescent="0.2">
      <c r="A112" s="7">
        <v>40878</v>
      </c>
      <c r="B112" s="8" t="s">
        <v>13</v>
      </c>
      <c r="C112" s="8" t="s">
        <v>14</v>
      </c>
      <c r="D112" s="8" t="s">
        <v>11</v>
      </c>
      <c r="E112" s="8" t="s">
        <v>15</v>
      </c>
      <c r="F112" s="9">
        <v>200000</v>
      </c>
      <c r="G112" s="10">
        <v>8</v>
      </c>
      <c r="H112" s="9"/>
      <c r="I112" s="10"/>
      <c r="J112" s="9">
        <f t="shared" si="6"/>
        <v>25000</v>
      </c>
      <c r="K112" s="9">
        <f t="shared" si="7"/>
        <v>7154185.5628328193</v>
      </c>
      <c r="L112" s="8" t="s">
        <v>8</v>
      </c>
      <c r="M112" s="56">
        <v>8.09</v>
      </c>
      <c r="N112" s="3"/>
      <c r="O112" s="3"/>
      <c r="P112" s="3"/>
      <c r="Q112" s="3"/>
      <c r="R112" s="3"/>
      <c r="S112" s="3"/>
      <c r="T112" s="3"/>
      <c r="U112" s="3"/>
    </row>
    <row r="113" spans="1:21" ht="15" customHeight="1" x14ac:dyDescent="0.2">
      <c r="A113" s="7">
        <v>40878</v>
      </c>
      <c r="B113" s="8" t="s">
        <v>13</v>
      </c>
      <c r="C113" s="8" t="s">
        <v>14</v>
      </c>
      <c r="D113" s="8" t="s">
        <v>11</v>
      </c>
      <c r="E113" s="8" t="s">
        <v>15</v>
      </c>
      <c r="F113" s="9">
        <v>24000000</v>
      </c>
      <c r="G113" s="10">
        <v>8</v>
      </c>
      <c r="H113" s="9"/>
      <c r="I113" s="10"/>
      <c r="J113" s="9">
        <f t="shared" si="6"/>
        <v>3000000</v>
      </c>
      <c r="K113" s="9">
        <f t="shared" si="7"/>
        <v>10154185.562832819</v>
      </c>
      <c r="L113" s="8" t="s">
        <v>8</v>
      </c>
      <c r="M113" s="56">
        <v>8.09</v>
      </c>
      <c r="N113" s="3"/>
      <c r="O113" s="3"/>
      <c r="P113" s="3"/>
      <c r="Q113" s="3"/>
      <c r="R113" s="3"/>
      <c r="S113" s="3"/>
      <c r="T113" s="3"/>
      <c r="U113" s="3"/>
    </row>
    <row r="114" spans="1:21" ht="15" customHeight="1" x14ac:dyDescent="0.2">
      <c r="A114" s="7">
        <v>40878</v>
      </c>
      <c r="B114" s="8" t="s">
        <v>13</v>
      </c>
      <c r="C114" s="8" t="s">
        <v>14</v>
      </c>
      <c r="D114" s="8" t="s">
        <v>11</v>
      </c>
      <c r="E114" s="8" t="s">
        <v>15</v>
      </c>
      <c r="F114" s="9">
        <v>9900000</v>
      </c>
      <c r="G114" s="10">
        <v>8</v>
      </c>
      <c r="H114" s="9"/>
      <c r="I114" s="10"/>
      <c r="J114" s="9">
        <f t="shared" si="6"/>
        <v>1237500</v>
      </c>
      <c r="K114" s="9">
        <f t="shared" si="7"/>
        <v>11391685.562832819</v>
      </c>
      <c r="L114" s="8" t="s">
        <v>8</v>
      </c>
      <c r="M114" s="56">
        <v>8.09</v>
      </c>
      <c r="N114" s="3"/>
      <c r="O114" s="3"/>
      <c r="P114" s="3"/>
      <c r="Q114" s="3"/>
      <c r="R114" s="3"/>
      <c r="S114" s="3"/>
      <c r="T114" s="3"/>
      <c r="U114" s="3"/>
    </row>
    <row r="115" spans="1:21" ht="15" customHeight="1" x14ac:dyDescent="0.2">
      <c r="A115" s="7">
        <v>40878</v>
      </c>
      <c r="B115" s="8" t="s">
        <v>13</v>
      </c>
      <c r="C115" s="8" t="s">
        <v>31</v>
      </c>
      <c r="D115" s="8" t="s">
        <v>11</v>
      </c>
      <c r="E115" s="8" t="s">
        <v>15</v>
      </c>
      <c r="F115" s="9">
        <v>-4000000</v>
      </c>
      <c r="G115" s="10">
        <v>8</v>
      </c>
      <c r="H115" s="9"/>
      <c r="I115" s="10"/>
      <c r="J115" s="9">
        <f t="shared" si="6"/>
        <v>-500000</v>
      </c>
      <c r="K115" s="9">
        <f t="shared" si="7"/>
        <v>10891685.562832819</v>
      </c>
      <c r="L115" s="8" t="s">
        <v>8</v>
      </c>
      <c r="M115" s="56">
        <v>8.09</v>
      </c>
      <c r="N115" s="3"/>
      <c r="O115" s="3"/>
      <c r="P115" s="3"/>
      <c r="Q115" s="3"/>
      <c r="R115" s="3"/>
      <c r="S115" s="3"/>
      <c r="T115" s="3"/>
      <c r="U115" s="3"/>
    </row>
    <row r="116" spans="1:21" ht="15" customHeight="1" x14ac:dyDescent="0.2">
      <c r="A116" s="7">
        <v>40878</v>
      </c>
      <c r="B116" s="8" t="s">
        <v>13</v>
      </c>
      <c r="C116" s="8" t="s">
        <v>31</v>
      </c>
      <c r="D116" s="8" t="s">
        <v>11</v>
      </c>
      <c r="E116" s="8" t="s">
        <v>15</v>
      </c>
      <c r="F116" s="9">
        <v>-20000000</v>
      </c>
      <c r="G116" s="10">
        <v>8</v>
      </c>
      <c r="H116" s="9"/>
      <c r="I116" s="10"/>
      <c r="J116" s="9">
        <f t="shared" si="6"/>
        <v>-2500000</v>
      </c>
      <c r="K116" s="9">
        <f t="shared" si="7"/>
        <v>8391685.5628328193</v>
      </c>
      <c r="L116" s="8" t="s">
        <v>8</v>
      </c>
      <c r="M116" s="56">
        <v>8.09</v>
      </c>
      <c r="N116" s="3"/>
      <c r="O116" s="3"/>
      <c r="P116" s="3"/>
      <c r="Q116" s="3"/>
      <c r="R116" s="3"/>
      <c r="S116" s="3"/>
      <c r="T116" s="3"/>
      <c r="U116" s="3"/>
    </row>
    <row r="117" spans="1:21" ht="15" customHeight="1" x14ac:dyDescent="0.2">
      <c r="A117" s="7">
        <v>40882</v>
      </c>
      <c r="B117" s="8" t="s">
        <v>13</v>
      </c>
      <c r="C117" s="8" t="s">
        <v>115</v>
      </c>
      <c r="D117" s="8" t="s">
        <v>11</v>
      </c>
      <c r="E117" s="8" t="s">
        <v>15</v>
      </c>
      <c r="F117" s="9">
        <v>10000000</v>
      </c>
      <c r="G117" s="10">
        <v>8</v>
      </c>
      <c r="H117" s="9"/>
      <c r="I117" s="10"/>
      <c r="J117" s="9">
        <f t="shared" si="6"/>
        <v>1250000</v>
      </c>
      <c r="K117" s="9">
        <f t="shared" si="7"/>
        <v>9641685.5628328193</v>
      </c>
      <c r="L117" s="8" t="s">
        <v>8</v>
      </c>
      <c r="M117" s="56">
        <v>8</v>
      </c>
      <c r="N117" s="3"/>
      <c r="O117" s="3"/>
      <c r="P117" s="3"/>
      <c r="Q117" s="3"/>
      <c r="R117" s="3"/>
      <c r="S117" s="3"/>
      <c r="T117" s="3"/>
      <c r="U117" s="3"/>
    </row>
    <row r="118" spans="1:21" ht="15" customHeight="1" x14ac:dyDescent="0.2">
      <c r="A118" s="7">
        <v>40882</v>
      </c>
      <c r="B118" s="8" t="s">
        <v>13</v>
      </c>
      <c r="C118" s="8" t="s">
        <v>115</v>
      </c>
      <c r="D118" s="8" t="s">
        <v>11</v>
      </c>
      <c r="E118" s="8" t="s">
        <v>15</v>
      </c>
      <c r="F118" s="9">
        <v>10000000</v>
      </c>
      <c r="G118" s="10">
        <v>8</v>
      </c>
      <c r="H118" s="9"/>
      <c r="I118" s="10"/>
      <c r="J118" s="9">
        <f t="shared" si="6"/>
        <v>1250000</v>
      </c>
      <c r="K118" s="9">
        <f t="shared" si="7"/>
        <v>10891685.562832819</v>
      </c>
      <c r="L118" s="8" t="s">
        <v>8</v>
      </c>
      <c r="M118" s="56">
        <v>8</v>
      </c>
      <c r="N118" s="3"/>
      <c r="O118" s="3"/>
      <c r="P118" s="3"/>
      <c r="Q118" s="3"/>
      <c r="R118" s="3"/>
      <c r="S118" s="3"/>
      <c r="T118" s="3"/>
      <c r="U118" s="3"/>
    </row>
    <row r="119" spans="1:21" ht="15" customHeight="1" x14ac:dyDescent="0.2">
      <c r="A119" s="7">
        <v>40882</v>
      </c>
      <c r="B119" s="8" t="s">
        <v>13</v>
      </c>
      <c r="C119" s="8" t="s">
        <v>115</v>
      </c>
      <c r="D119" s="8" t="s">
        <v>11</v>
      </c>
      <c r="E119" s="8" t="s">
        <v>15</v>
      </c>
      <c r="F119" s="9">
        <v>12000000</v>
      </c>
      <c r="G119" s="10">
        <v>8</v>
      </c>
      <c r="H119" s="9"/>
      <c r="I119" s="10"/>
      <c r="J119" s="9">
        <f t="shared" si="6"/>
        <v>1500000</v>
      </c>
      <c r="K119" s="9">
        <f t="shared" si="7"/>
        <v>12391685.562832819</v>
      </c>
      <c r="L119" s="8" t="s">
        <v>8</v>
      </c>
      <c r="M119" s="56">
        <v>8</v>
      </c>
      <c r="N119" s="3"/>
      <c r="O119" s="3"/>
      <c r="P119" s="3"/>
      <c r="Q119" s="3"/>
      <c r="R119" s="3"/>
      <c r="S119" s="3"/>
      <c r="T119" s="3"/>
      <c r="U119" s="3"/>
    </row>
    <row r="120" spans="1:21" ht="15" customHeight="1" x14ac:dyDescent="0.2">
      <c r="A120" s="7">
        <v>40882</v>
      </c>
      <c r="B120" s="8" t="s">
        <v>13</v>
      </c>
      <c r="C120" s="8" t="s">
        <v>114</v>
      </c>
      <c r="D120" s="8" t="s">
        <v>11</v>
      </c>
      <c r="E120" s="8" t="s">
        <v>15</v>
      </c>
      <c r="F120" s="9">
        <v>-3000000</v>
      </c>
      <c r="G120" s="10">
        <v>8</v>
      </c>
      <c r="H120" s="9"/>
      <c r="I120" s="10"/>
      <c r="J120" s="9">
        <f t="shared" si="6"/>
        <v>-375000</v>
      </c>
      <c r="K120" s="9">
        <f t="shared" si="7"/>
        <v>12016685.562832819</v>
      </c>
      <c r="L120" s="8" t="s">
        <v>8</v>
      </c>
      <c r="M120" s="56">
        <v>8</v>
      </c>
      <c r="N120" s="3"/>
      <c r="O120" s="3"/>
      <c r="P120" s="3"/>
      <c r="Q120" s="3"/>
      <c r="R120" s="3"/>
      <c r="S120" s="3"/>
      <c r="T120" s="3"/>
      <c r="U120" s="3"/>
    </row>
    <row r="121" spans="1:21" ht="15" customHeight="1" x14ac:dyDescent="0.2">
      <c r="A121" s="7">
        <v>40882</v>
      </c>
      <c r="B121" s="8" t="s">
        <v>13</v>
      </c>
      <c r="C121" s="8" t="s">
        <v>116</v>
      </c>
      <c r="D121" s="8" t="s">
        <v>11</v>
      </c>
      <c r="E121" s="8" t="s">
        <v>15</v>
      </c>
      <c r="F121" s="9">
        <v>-10000000</v>
      </c>
      <c r="G121" s="10">
        <v>8</v>
      </c>
      <c r="H121" s="9"/>
      <c r="I121" s="10"/>
      <c r="J121" s="9">
        <f t="shared" si="6"/>
        <v>-1250000</v>
      </c>
      <c r="K121" s="9">
        <f t="shared" si="7"/>
        <v>10766685.562832819</v>
      </c>
      <c r="L121" s="8" t="s">
        <v>8</v>
      </c>
      <c r="M121" s="56">
        <v>8</v>
      </c>
      <c r="N121" s="3"/>
      <c r="O121" s="3"/>
      <c r="P121" s="3"/>
      <c r="Q121" s="3"/>
      <c r="R121" s="3"/>
      <c r="S121" s="3"/>
      <c r="T121" s="3"/>
      <c r="U121" s="3"/>
    </row>
    <row r="122" spans="1:21" ht="15" customHeight="1" x14ac:dyDescent="0.2">
      <c r="A122" s="7">
        <v>40882</v>
      </c>
      <c r="B122" s="8" t="s">
        <v>13</v>
      </c>
      <c r="C122" s="8" t="s">
        <v>116</v>
      </c>
      <c r="D122" s="8" t="s">
        <v>11</v>
      </c>
      <c r="E122" s="8" t="s">
        <v>15</v>
      </c>
      <c r="F122" s="9">
        <v>-11000000</v>
      </c>
      <c r="G122" s="10">
        <v>8</v>
      </c>
      <c r="H122" s="9"/>
      <c r="I122" s="10"/>
      <c r="J122" s="9">
        <f t="shared" si="6"/>
        <v>-1375000</v>
      </c>
      <c r="K122" s="9">
        <f t="shared" si="7"/>
        <v>9391685.5628328193</v>
      </c>
      <c r="L122" s="8" t="s">
        <v>8</v>
      </c>
      <c r="M122" s="56">
        <v>8</v>
      </c>
      <c r="N122" s="3"/>
      <c r="O122" s="3"/>
      <c r="P122" s="3"/>
      <c r="Q122" s="3"/>
      <c r="R122" s="3"/>
      <c r="S122" s="3"/>
      <c r="T122" s="3"/>
      <c r="U122" s="3"/>
    </row>
    <row r="123" spans="1:21" ht="15" customHeight="1" x14ac:dyDescent="0.2">
      <c r="A123" s="7">
        <v>40882</v>
      </c>
      <c r="B123" s="8" t="s">
        <v>13</v>
      </c>
      <c r="C123" s="8" t="s">
        <v>86</v>
      </c>
      <c r="D123" s="8" t="s">
        <v>11</v>
      </c>
      <c r="E123" s="8" t="s">
        <v>15</v>
      </c>
      <c r="F123" s="9">
        <v>-4000000</v>
      </c>
      <c r="G123" s="10">
        <v>8</v>
      </c>
      <c r="H123" s="9"/>
      <c r="I123" s="10"/>
      <c r="J123" s="9">
        <f t="shared" si="6"/>
        <v>-500000</v>
      </c>
      <c r="K123" s="9">
        <f t="shared" si="7"/>
        <v>8891685.5628328193</v>
      </c>
      <c r="L123" s="8" t="s">
        <v>8</v>
      </c>
      <c r="M123" s="56">
        <v>8</v>
      </c>
      <c r="N123" s="3"/>
      <c r="O123" s="3"/>
      <c r="P123" s="3"/>
      <c r="Q123" s="3"/>
      <c r="R123" s="3"/>
      <c r="S123" s="3"/>
      <c r="T123" s="3"/>
      <c r="U123" s="3"/>
    </row>
    <row r="124" spans="1:21" ht="15" customHeight="1" x14ac:dyDescent="0.2">
      <c r="A124" s="69">
        <v>40882</v>
      </c>
      <c r="B124" s="25" t="s">
        <v>13</v>
      </c>
      <c r="C124" s="25" t="s">
        <v>86</v>
      </c>
      <c r="D124" s="25" t="s">
        <v>11</v>
      </c>
      <c r="E124" s="25" t="s">
        <v>15</v>
      </c>
      <c r="F124" s="16">
        <v>-4000000</v>
      </c>
      <c r="G124" s="27">
        <f>M124</f>
        <v>8</v>
      </c>
      <c r="H124" s="16"/>
      <c r="I124" s="27"/>
      <c r="J124" s="16">
        <f t="shared" si="6"/>
        <v>-500000</v>
      </c>
      <c r="K124" s="16">
        <f t="shared" si="7"/>
        <v>8391685.5628328193</v>
      </c>
      <c r="L124" s="8" t="s">
        <v>8</v>
      </c>
      <c r="M124" s="56">
        <v>8</v>
      </c>
      <c r="N124" s="3"/>
      <c r="O124" s="3"/>
      <c r="P124" s="3"/>
      <c r="Q124" s="3"/>
      <c r="R124" s="3"/>
      <c r="S124" s="3"/>
      <c r="T124" s="3"/>
      <c r="U124" s="3"/>
    </row>
    <row r="125" spans="1:21" ht="15" customHeight="1" x14ac:dyDescent="0.2">
      <c r="A125" s="87">
        <v>40884</v>
      </c>
      <c r="B125" s="88" t="s">
        <v>13</v>
      </c>
      <c r="C125" s="89" t="s">
        <v>115</v>
      </c>
      <c r="D125" s="89" t="s">
        <v>117</v>
      </c>
      <c r="E125" s="89" t="s">
        <v>15</v>
      </c>
      <c r="F125" s="90">
        <f>J125*G125</f>
        <v>128479999.99999999</v>
      </c>
      <c r="G125" s="91">
        <f>M125</f>
        <v>8.0299999999999994</v>
      </c>
      <c r="H125" s="90"/>
      <c r="I125" s="91"/>
      <c r="J125" s="90">
        <v>16000000</v>
      </c>
      <c r="K125" s="92" t="s">
        <v>101</v>
      </c>
      <c r="L125" s="62" t="s">
        <v>8</v>
      </c>
      <c r="M125" s="56">
        <v>8.0299999999999994</v>
      </c>
      <c r="N125" s="3"/>
      <c r="O125" s="3"/>
      <c r="P125" s="3"/>
      <c r="Q125" s="3"/>
      <c r="R125" s="3"/>
      <c r="S125" s="3"/>
      <c r="T125" s="3"/>
      <c r="U125" s="3"/>
    </row>
    <row r="126" spans="1:21" ht="15" customHeight="1" x14ac:dyDescent="0.2">
      <c r="A126" s="87">
        <v>40884</v>
      </c>
      <c r="B126" s="89" t="s">
        <v>13</v>
      </c>
      <c r="C126" s="89" t="s">
        <v>14</v>
      </c>
      <c r="D126" s="89" t="s">
        <v>117</v>
      </c>
      <c r="E126" s="89" t="s">
        <v>15</v>
      </c>
      <c r="F126" s="90">
        <f>J126*G126</f>
        <v>152570000</v>
      </c>
      <c r="G126" s="91">
        <f>M126</f>
        <v>8.0299999999999994</v>
      </c>
      <c r="H126" s="90"/>
      <c r="I126" s="91"/>
      <c r="J126" s="90">
        <v>19000000</v>
      </c>
      <c r="K126" s="92" t="s">
        <v>101</v>
      </c>
      <c r="L126" s="62" t="s">
        <v>8</v>
      </c>
      <c r="M126" s="56">
        <v>8.0299999999999994</v>
      </c>
      <c r="N126" s="3"/>
      <c r="O126" s="3"/>
      <c r="P126" s="3"/>
      <c r="Q126" s="3"/>
      <c r="R126" s="3"/>
      <c r="S126" s="3"/>
      <c r="T126" s="3"/>
      <c r="U126" s="3"/>
    </row>
    <row r="127" spans="1:21" ht="15" customHeight="1" x14ac:dyDescent="0.2">
      <c r="A127" s="66">
        <v>40889</v>
      </c>
      <c r="B127" s="67" t="s">
        <v>13</v>
      </c>
      <c r="C127" s="67" t="s">
        <v>86</v>
      </c>
      <c r="D127" s="67" t="s">
        <v>11</v>
      </c>
      <c r="E127" s="67" t="s">
        <v>15</v>
      </c>
      <c r="F127" s="20">
        <v>-1000000</v>
      </c>
      <c r="G127" s="37">
        <f>M127</f>
        <v>8.2799999999999994</v>
      </c>
      <c r="H127" s="20"/>
      <c r="I127" s="37"/>
      <c r="J127" s="20">
        <f>F127/G127</f>
        <v>-120772.94685990339</v>
      </c>
      <c r="K127" s="20">
        <f>K124+J127</f>
        <v>8270912.6159729157</v>
      </c>
      <c r="L127" s="8" t="s">
        <v>8</v>
      </c>
      <c r="M127" s="56">
        <v>8.2799999999999994</v>
      </c>
      <c r="N127" s="3"/>
      <c r="O127" s="3"/>
      <c r="P127" s="3"/>
      <c r="Q127" s="3"/>
      <c r="R127" s="3"/>
      <c r="S127" s="3"/>
      <c r="T127" s="3"/>
      <c r="U127" s="3"/>
    </row>
    <row r="128" spans="1:21" ht="15" customHeight="1" x14ac:dyDescent="0.2">
      <c r="A128" s="7">
        <v>40891</v>
      </c>
      <c r="B128" s="8" t="s">
        <v>97</v>
      </c>
      <c r="C128" s="8" t="s">
        <v>98</v>
      </c>
      <c r="D128" s="8" t="s">
        <v>11</v>
      </c>
      <c r="E128" s="8" t="s">
        <v>99</v>
      </c>
      <c r="F128" s="9"/>
      <c r="G128" s="10"/>
      <c r="H128" s="9"/>
      <c r="I128" s="10"/>
      <c r="J128" s="9">
        <v>-1000000</v>
      </c>
      <c r="K128" s="9">
        <f t="shared" ref="K128:K159" si="8">K127+J128</f>
        <v>7270912.6159729157</v>
      </c>
      <c r="L128" s="3"/>
      <c r="M128" s="56"/>
      <c r="N128" s="3"/>
      <c r="O128" s="3"/>
      <c r="P128" s="3"/>
      <c r="Q128" s="3"/>
      <c r="R128" s="3"/>
      <c r="S128" s="3"/>
      <c r="T128" s="3"/>
      <c r="U128" s="3"/>
    </row>
    <row r="129" spans="1:21" ht="15" customHeight="1" x14ac:dyDescent="0.2">
      <c r="A129" s="7">
        <v>40892</v>
      </c>
      <c r="B129" s="8" t="s">
        <v>13</v>
      </c>
      <c r="C129" s="8" t="s">
        <v>86</v>
      </c>
      <c r="D129" s="8" t="s">
        <v>11</v>
      </c>
      <c r="E129" s="8" t="s">
        <v>15</v>
      </c>
      <c r="F129" s="9">
        <v>-4000000</v>
      </c>
      <c r="G129" s="10">
        <f t="shared" ref="G129:G134" si="9">M129</f>
        <v>8.3800000000000008</v>
      </c>
      <c r="H129" s="9"/>
      <c r="I129" s="10"/>
      <c r="J129" s="9">
        <f t="shared" ref="J129:J134" si="10">F129/G129</f>
        <v>-477326.96897374699</v>
      </c>
      <c r="K129" s="9">
        <f t="shared" si="8"/>
        <v>6793585.6469991691</v>
      </c>
      <c r="L129" s="8" t="s">
        <v>8</v>
      </c>
      <c r="M129" s="56">
        <v>8.3800000000000008</v>
      </c>
      <c r="N129" s="3"/>
      <c r="O129" s="3"/>
      <c r="P129" s="3"/>
      <c r="Q129" s="3"/>
      <c r="R129" s="3"/>
      <c r="S129" s="3"/>
      <c r="T129" s="3"/>
      <c r="U129" s="3"/>
    </row>
    <row r="130" spans="1:21" ht="15" customHeight="1" x14ac:dyDescent="0.2">
      <c r="A130" s="7">
        <v>40892</v>
      </c>
      <c r="B130" s="8" t="s">
        <v>13</v>
      </c>
      <c r="C130" s="8" t="s">
        <v>86</v>
      </c>
      <c r="D130" s="8" t="s">
        <v>11</v>
      </c>
      <c r="E130" s="8" t="s">
        <v>15</v>
      </c>
      <c r="F130" s="9">
        <v>-4000000</v>
      </c>
      <c r="G130" s="10">
        <f t="shared" si="9"/>
        <v>8.3800000000000008</v>
      </c>
      <c r="H130" s="9"/>
      <c r="I130" s="10"/>
      <c r="J130" s="9">
        <f t="shared" si="10"/>
        <v>-477326.96897374699</v>
      </c>
      <c r="K130" s="9">
        <f t="shared" si="8"/>
        <v>6316258.6780254226</v>
      </c>
      <c r="L130" s="8" t="s">
        <v>8</v>
      </c>
      <c r="M130" s="56">
        <v>8.3800000000000008</v>
      </c>
      <c r="N130" s="3"/>
      <c r="O130" s="3"/>
      <c r="P130" s="3"/>
      <c r="Q130" s="3"/>
      <c r="R130" s="3"/>
      <c r="S130" s="3"/>
      <c r="T130" s="3"/>
      <c r="U130" s="3"/>
    </row>
    <row r="131" spans="1:21" ht="15" customHeight="1" x14ac:dyDescent="0.2">
      <c r="A131" s="7">
        <v>40892</v>
      </c>
      <c r="B131" s="8" t="s">
        <v>13</v>
      </c>
      <c r="C131" s="8" t="s">
        <v>86</v>
      </c>
      <c r="D131" s="8" t="s">
        <v>11</v>
      </c>
      <c r="E131" s="8" t="s">
        <v>15</v>
      </c>
      <c r="F131" s="9">
        <v>-4000000</v>
      </c>
      <c r="G131" s="10">
        <f t="shared" si="9"/>
        <v>8.3800000000000008</v>
      </c>
      <c r="H131" s="9"/>
      <c r="I131" s="10"/>
      <c r="J131" s="9">
        <f t="shared" si="10"/>
        <v>-477326.96897374699</v>
      </c>
      <c r="K131" s="9">
        <f t="shared" si="8"/>
        <v>5838931.7090516761</v>
      </c>
      <c r="L131" s="8" t="s">
        <v>8</v>
      </c>
      <c r="M131" s="56">
        <v>8.3800000000000008</v>
      </c>
      <c r="N131" s="3"/>
      <c r="O131" s="3"/>
      <c r="P131" s="3"/>
      <c r="Q131" s="3"/>
      <c r="R131" s="3"/>
      <c r="S131" s="3"/>
      <c r="T131" s="3"/>
      <c r="U131" s="3"/>
    </row>
    <row r="132" spans="1:21" ht="15" customHeight="1" x14ac:dyDescent="0.2">
      <c r="A132" s="7">
        <v>40892</v>
      </c>
      <c r="B132" s="8" t="s">
        <v>13</v>
      </c>
      <c r="C132" s="8" t="s">
        <v>86</v>
      </c>
      <c r="D132" s="8" t="s">
        <v>11</v>
      </c>
      <c r="E132" s="8" t="s">
        <v>15</v>
      </c>
      <c r="F132" s="9">
        <v>-4000000</v>
      </c>
      <c r="G132" s="10">
        <f t="shared" si="9"/>
        <v>8.3800000000000008</v>
      </c>
      <c r="H132" s="9"/>
      <c r="I132" s="10"/>
      <c r="J132" s="9">
        <f t="shared" si="10"/>
        <v>-477326.96897374699</v>
      </c>
      <c r="K132" s="9">
        <f t="shared" si="8"/>
        <v>5361604.7400779296</v>
      </c>
      <c r="L132" s="8" t="s">
        <v>8</v>
      </c>
      <c r="M132" s="56">
        <v>8.3800000000000008</v>
      </c>
      <c r="N132" s="3"/>
      <c r="O132" s="3"/>
      <c r="P132" s="3"/>
      <c r="Q132" s="3"/>
      <c r="R132" s="3"/>
      <c r="S132" s="3"/>
      <c r="T132" s="3"/>
      <c r="U132" s="3"/>
    </row>
    <row r="133" spans="1:21" ht="15" customHeight="1" x14ac:dyDescent="0.2">
      <c r="A133" s="7">
        <v>40896</v>
      </c>
      <c r="B133" s="8" t="s">
        <v>13</v>
      </c>
      <c r="C133" s="8" t="s">
        <v>86</v>
      </c>
      <c r="D133" s="8" t="s">
        <v>11</v>
      </c>
      <c r="E133" s="8" t="s">
        <v>15</v>
      </c>
      <c r="F133" s="9">
        <v>-40000000</v>
      </c>
      <c r="G133" s="10">
        <f t="shared" si="9"/>
        <v>8.39</v>
      </c>
      <c r="H133" s="9"/>
      <c r="I133" s="10"/>
      <c r="J133" s="9">
        <f t="shared" si="10"/>
        <v>-4767580.4529201426</v>
      </c>
      <c r="K133" s="9">
        <f t="shared" si="8"/>
        <v>594024.28715778701</v>
      </c>
      <c r="L133" s="8" t="s">
        <v>8</v>
      </c>
      <c r="M133" s="56">
        <v>8.39</v>
      </c>
      <c r="N133" s="3"/>
      <c r="O133" s="3"/>
      <c r="P133" s="3"/>
      <c r="Q133" s="3"/>
      <c r="R133" s="3"/>
      <c r="S133" s="3"/>
      <c r="T133" s="3"/>
      <c r="U133" s="3"/>
    </row>
    <row r="134" spans="1:21" ht="15" customHeight="1" x14ac:dyDescent="0.2">
      <c r="A134" s="69">
        <v>40898</v>
      </c>
      <c r="B134" s="25" t="s">
        <v>13</v>
      </c>
      <c r="C134" s="25" t="s">
        <v>86</v>
      </c>
      <c r="D134" s="25" t="s">
        <v>11</v>
      </c>
      <c r="E134" s="25" t="s">
        <v>15</v>
      </c>
      <c r="F134" s="16">
        <v>-31000000</v>
      </c>
      <c r="G134" s="27">
        <f t="shared" si="9"/>
        <v>8.27</v>
      </c>
      <c r="H134" s="16"/>
      <c r="I134" s="27"/>
      <c r="J134" s="16">
        <f t="shared" si="10"/>
        <v>-3748488.5126964934</v>
      </c>
      <c r="K134" s="16">
        <f t="shared" si="8"/>
        <v>-3154464.2255387064</v>
      </c>
      <c r="L134" s="8" t="s">
        <v>8</v>
      </c>
      <c r="M134" s="56">
        <v>8.27</v>
      </c>
      <c r="N134" s="3"/>
      <c r="O134" s="3"/>
      <c r="P134" s="3"/>
      <c r="Q134" s="3"/>
      <c r="R134" s="3"/>
      <c r="S134" s="3"/>
      <c r="T134" s="3"/>
      <c r="U134" s="3"/>
    </row>
    <row r="135" spans="1:21" ht="15" customHeight="1" x14ac:dyDescent="0.2">
      <c r="A135" s="93">
        <v>40899</v>
      </c>
      <c r="B135" s="94" t="s">
        <v>4</v>
      </c>
      <c r="C135" s="94" t="s">
        <v>28</v>
      </c>
      <c r="D135" s="94" t="s">
        <v>11</v>
      </c>
      <c r="E135" s="94" t="s">
        <v>7</v>
      </c>
      <c r="F135" s="95"/>
      <c r="G135" s="96"/>
      <c r="H135" s="95"/>
      <c r="I135" s="96"/>
      <c r="J135" s="95">
        <v>-969086</v>
      </c>
      <c r="K135" s="95">
        <f t="shared" si="8"/>
        <v>-4123550.2255387064</v>
      </c>
      <c r="L135" s="19"/>
      <c r="M135" s="56"/>
      <c r="N135" s="3"/>
      <c r="O135" s="3"/>
      <c r="P135" s="3"/>
      <c r="Q135" s="3"/>
      <c r="R135" s="3"/>
      <c r="S135" s="3"/>
      <c r="T135" s="3"/>
      <c r="U135" s="3"/>
    </row>
    <row r="136" spans="1:21" ht="15" customHeight="1" x14ac:dyDescent="0.2">
      <c r="A136" s="71">
        <v>40907</v>
      </c>
      <c r="B136" s="72" t="s">
        <v>9</v>
      </c>
      <c r="C136" s="72" t="s">
        <v>92</v>
      </c>
      <c r="D136" s="72" t="s">
        <v>11</v>
      </c>
      <c r="E136" s="72" t="s">
        <v>12</v>
      </c>
      <c r="F136" s="73"/>
      <c r="G136" s="74"/>
      <c r="H136" s="73">
        <v>10000000</v>
      </c>
      <c r="I136" s="74">
        <f>M136</f>
        <v>53.061</v>
      </c>
      <c r="J136" s="73">
        <f>H136/I136</f>
        <v>188462.33580218992</v>
      </c>
      <c r="K136" s="73">
        <f t="shared" si="8"/>
        <v>-3935087.8897365164</v>
      </c>
      <c r="L136" s="62" t="s">
        <v>8</v>
      </c>
      <c r="M136" s="56">
        <v>53.061</v>
      </c>
      <c r="N136" s="3"/>
      <c r="O136" s="3"/>
      <c r="P136" s="3"/>
      <c r="Q136" s="3"/>
      <c r="R136" s="3"/>
      <c r="S136" s="3"/>
      <c r="T136" s="3"/>
      <c r="U136" s="3"/>
    </row>
    <row r="137" spans="1:21" ht="15" customHeight="1" x14ac:dyDescent="0.2">
      <c r="A137" s="93">
        <v>40908</v>
      </c>
      <c r="B137" s="94" t="s">
        <v>4</v>
      </c>
      <c r="C137" s="94" t="s">
        <v>118</v>
      </c>
      <c r="D137" s="94" t="s">
        <v>11</v>
      </c>
      <c r="E137" s="94" t="s">
        <v>7</v>
      </c>
      <c r="F137" s="95"/>
      <c r="G137" s="96"/>
      <c r="H137" s="95"/>
      <c r="I137" s="96"/>
      <c r="J137" s="95">
        <v>38764.419618528613</v>
      </c>
      <c r="K137" s="95">
        <f t="shared" si="8"/>
        <v>-3896323.4701179876</v>
      </c>
      <c r="L137" s="19"/>
      <c r="M137" s="56"/>
      <c r="N137" s="3"/>
      <c r="O137" s="3"/>
      <c r="P137" s="3"/>
      <c r="Q137" s="3"/>
      <c r="R137" s="3"/>
      <c r="S137" s="3"/>
      <c r="T137" s="3"/>
      <c r="U137" s="3"/>
    </row>
    <row r="138" spans="1:21" ht="15" customHeight="1" x14ac:dyDescent="0.2">
      <c r="A138" s="66">
        <v>40910</v>
      </c>
      <c r="B138" s="67" t="s">
        <v>4</v>
      </c>
      <c r="C138" s="67" t="s">
        <v>119</v>
      </c>
      <c r="D138" s="67" t="s">
        <v>11</v>
      </c>
      <c r="E138" s="67" t="s">
        <v>7</v>
      </c>
      <c r="F138" s="20"/>
      <c r="G138" s="37"/>
      <c r="H138" s="20"/>
      <c r="I138" s="37"/>
      <c r="J138" s="97">
        <v>1110000</v>
      </c>
      <c r="K138" s="20">
        <f t="shared" si="8"/>
        <v>-2786323.4701179876</v>
      </c>
      <c r="L138" s="3"/>
      <c r="M138" s="56"/>
      <c r="N138" s="3"/>
      <c r="O138" s="3"/>
      <c r="P138" s="3"/>
      <c r="Q138" s="3"/>
      <c r="R138" s="3"/>
      <c r="S138" s="3"/>
      <c r="T138" s="3"/>
      <c r="U138" s="3"/>
    </row>
    <row r="139" spans="1:21" ht="15" customHeight="1" x14ac:dyDescent="0.2">
      <c r="A139" s="7">
        <v>40910</v>
      </c>
      <c r="B139" s="8" t="s">
        <v>4</v>
      </c>
      <c r="C139" s="8" t="s">
        <v>120</v>
      </c>
      <c r="D139" s="8" t="s">
        <v>11</v>
      </c>
      <c r="E139" s="8" t="s">
        <v>7</v>
      </c>
      <c r="F139" s="9"/>
      <c r="G139" s="10"/>
      <c r="H139" s="9"/>
      <c r="I139" s="10"/>
      <c r="J139" s="28">
        <v>2146700</v>
      </c>
      <c r="K139" s="9">
        <f t="shared" si="8"/>
        <v>-639623.4701179876</v>
      </c>
      <c r="L139" s="10"/>
      <c r="M139" s="56"/>
      <c r="N139" s="3"/>
      <c r="O139" s="3"/>
      <c r="P139" s="3"/>
      <c r="Q139" s="3"/>
      <c r="R139" s="3"/>
      <c r="S139" s="3"/>
      <c r="T139" s="3"/>
      <c r="U139" s="3"/>
    </row>
    <row r="140" spans="1:21" ht="15" customHeight="1" x14ac:dyDescent="0.2">
      <c r="A140" s="69">
        <v>40910</v>
      </c>
      <c r="B140" s="25" t="s">
        <v>4</v>
      </c>
      <c r="C140" s="25" t="s">
        <v>92</v>
      </c>
      <c r="D140" s="25" t="s">
        <v>11</v>
      </c>
      <c r="E140" s="25" t="s">
        <v>12</v>
      </c>
      <c r="F140" s="16"/>
      <c r="G140" s="27"/>
      <c r="H140" s="16"/>
      <c r="I140" s="27"/>
      <c r="J140" s="16">
        <v>343300</v>
      </c>
      <c r="K140" s="9">
        <f t="shared" si="8"/>
        <v>-296323.4701179876</v>
      </c>
      <c r="L140" s="3"/>
      <c r="M140" s="56"/>
      <c r="N140" s="3"/>
      <c r="O140" s="3"/>
      <c r="P140" s="3"/>
      <c r="Q140" s="3"/>
      <c r="R140" s="3"/>
      <c r="S140" s="3"/>
      <c r="T140" s="3"/>
      <c r="U140" s="3"/>
    </row>
    <row r="141" spans="1:21" ht="15" customHeight="1" x14ac:dyDescent="0.2">
      <c r="A141" s="71">
        <v>40913</v>
      </c>
      <c r="B141" s="72" t="s">
        <v>9</v>
      </c>
      <c r="C141" s="72" t="s">
        <v>92</v>
      </c>
      <c r="D141" s="72" t="s">
        <v>11</v>
      </c>
      <c r="E141" s="72" t="s">
        <v>12</v>
      </c>
      <c r="F141" s="73"/>
      <c r="G141" s="74"/>
      <c r="H141" s="73">
        <v>-115000000</v>
      </c>
      <c r="I141" s="74">
        <f>M141</f>
        <v>52.981000000000002</v>
      </c>
      <c r="J141" s="73">
        <f>H141/I141</f>
        <v>-2170589.4565976481</v>
      </c>
      <c r="K141" s="23">
        <f t="shared" si="8"/>
        <v>-2466912.9267156357</v>
      </c>
      <c r="L141" s="8" t="s">
        <v>8</v>
      </c>
      <c r="M141" s="56">
        <v>52.981000000000002</v>
      </c>
      <c r="N141" s="3"/>
      <c r="O141" s="3"/>
      <c r="P141" s="3"/>
      <c r="Q141" s="3"/>
      <c r="R141" s="3"/>
      <c r="S141" s="3"/>
      <c r="T141" s="3"/>
      <c r="U141" s="3"/>
    </row>
    <row r="142" spans="1:21" ht="15" customHeight="1" x14ac:dyDescent="0.2">
      <c r="A142" s="71">
        <v>40913</v>
      </c>
      <c r="B142" s="72" t="s">
        <v>9</v>
      </c>
      <c r="C142" s="72" t="s">
        <v>92</v>
      </c>
      <c r="D142" s="72" t="s">
        <v>11</v>
      </c>
      <c r="E142" s="72" t="s">
        <v>12</v>
      </c>
      <c r="F142" s="73"/>
      <c r="G142" s="74"/>
      <c r="H142" s="73">
        <v>-9000000</v>
      </c>
      <c r="I142" s="74">
        <f>M142</f>
        <v>52.981000000000002</v>
      </c>
      <c r="J142" s="73">
        <f>H142/I142</f>
        <v>-169872.21834242463</v>
      </c>
      <c r="K142" s="23">
        <f t="shared" si="8"/>
        <v>-2636785.1450580605</v>
      </c>
      <c r="L142" s="8" t="s">
        <v>8</v>
      </c>
      <c r="M142" s="56">
        <v>52.981000000000002</v>
      </c>
      <c r="N142" s="3"/>
      <c r="O142" s="3"/>
      <c r="P142" s="3"/>
      <c r="Q142" s="3"/>
      <c r="R142" s="3"/>
      <c r="S142" s="3"/>
      <c r="T142" s="3"/>
      <c r="U142" s="3"/>
    </row>
    <row r="143" spans="1:21" ht="15" customHeight="1" x14ac:dyDescent="0.2">
      <c r="A143" s="71">
        <v>40914</v>
      </c>
      <c r="B143" s="72" t="s">
        <v>9</v>
      </c>
      <c r="C143" s="72" t="s">
        <v>92</v>
      </c>
      <c r="D143" s="72" t="s">
        <v>11</v>
      </c>
      <c r="E143" s="72" t="s">
        <v>12</v>
      </c>
      <c r="F143" s="73"/>
      <c r="G143" s="74"/>
      <c r="H143" s="73">
        <v>-32200000</v>
      </c>
      <c r="I143" s="74">
        <f>M143</f>
        <v>52.722000000000001</v>
      </c>
      <c r="J143" s="73">
        <f>H143/I143</f>
        <v>-610750.73024543829</v>
      </c>
      <c r="K143" s="23">
        <f t="shared" si="8"/>
        <v>-3247535.8753034989</v>
      </c>
      <c r="L143" s="8" t="s">
        <v>8</v>
      </c>
      <c r="M143" s="56">
        <v>52.722000000000001</v>
      </c>
      <c r="N143" s="3"/>
      <c r="O143" s="3"/>
      <c r="P143" s="3"/>
      <c r="Q143" s="3"/>
      <c r="R143" s="3"/>
      <c r="S143" s="3"/>
      <c r="T143" s="3"/>
      <c r="U143" s="3"/>
    </row>
    <row r="144" spans="1:21" ht="15" customHeight="1" x14ac:dyDescent="0.2">
      <c r="A144" s="71">
        <v>40914</v>
      </c>
      <c r="B144" s="72" t="s">
        <v>9</v>
      </c>
      <c r="C144" s="72" t="s">
        <v>92</v>
      </c>
      <c r="D144" s="72" t="s">
        <v>11</v>
      </c>
      <c r="E144" s="72" t="s">
        <v>12</v>
      </c>
      <c r="F144" s="73"/>
      <c r="G144" s="74"/>
      <c r="H144" s="73">
        <v>-13800000</v>
      </c>
      <c r="I144" s="74">
        <f>M144</f>
        <v>52.722000000000001</v>
      </c>
      <c r="J144" s="73">
        <f>H144/I144</f>
        <v>-261750.3129623307</v>
      </c>
      <c r="K144" s="23">
        <f t="shared" si="8"/>
        <v>-3509286.1882658298</v>
      </c>
      <c r="L144" s="8" t="s">
        <v>8</v>
      </c>
      <c r="M144" s="56">
        <v>52.722000000000001</v>
      </c>
      <c r="N144" s="3"/>
      <c r="O144" s="3"/>
      <c r="P144" s="3"/>
      <c r="Q144" s="3"/>
      <c r="R144" s="3"/>
      <c r="S144" s="3"/>
      <c r="T144" s="3"/>
      <c r="U144" s="3"/>
    </row>
    <row r="145" spans="1:21" ht="15" customHeight="1" x14ac:dyDescent="0.2">
      <c r="A145" s="71">
        <v>40916</v>
      </c>
      <c r="B145" s="72" t="s">
        <v>4</v>
      </c>
      <c r="C145" s="72" t="s">
        <v>5</v>
      </c>
      <c r="D145" s="72" t="s">
        <v>11</v>
      </c>
      <c r="E145" s="72" t="s">
        <v>7</v>
      </c>
      <c r="F145" s="73"/>
      <c r="G145" s="74"/>
      <c r="H145" s="73"/>
      <c r="I145" s="74"/>
      <c r="J145" s="73">
        <v>650000</v>
      </c>
      <c r="K145" s="23">
        <f t="shared" si="8"/>
        <v>-2859286.1882658298</v>
      </c>
      <c r="L145" s="8" t="s">
        <v>8</v>
      </c>
      <c r="M145" s="56"/>
      <c r="N145" s="3"/>
      <c r="O145" s="3"/>
      <c r="P145" s="3"/>
      <c r="Q145" s="3"/>
      <c r="R145" s="3"/>
      <c r="S145" s="3"/>
      <c r="T145" s="3"/>
      <c r="U145" s="3"/>
    </row>
    <row r="146" spans="1:21" ht="15" customHeight="1" x14ac:dyDescent="0.2">
      <c r="A146" s="71">
        <v>40916</v>
      </c>
      <c r="B146" s="72" t="s">
        <v>4</v>
      </c>
      <c r="C146" s="72" t="s">
        <v>5</v>
      </c>
      <c r="D146" s="72" t="s">
        <v>11</v>
      </c>
      <c r="E146" s="72" t="s">
        <v>7</v>
      </c>
      <c r="F146" s="73"/>
      <c r="G146" s="74"/>
      <c r="H146" s="73"/>
      <c r="I146" s="74"/>
      <c r="J146" s="73">
        <v>100000</v>
      </c>
      <c r="K146" s="23">
        <f t="shared" si="8"/>
        <v>-2759286.1882658298</v>
      </c>
      <c r="L146" s="8" t="s">
        <v>8</v>
      </c>
      <c r="M146" s="56"/>
      <c r="N146" s="3"/>
      <c r="O146" s="3"/>
      <c r="P146" s="3"/>
      <c r="Q146" s="3"/>
      <c r="R146" s="3"/>
      <c r="S146" s="3"/>
      <c r="T146" s="3"/>
      <c r="U146" s="3"/>
    </row>
    <row r="147" spans="1:21" ht="15" customHeight="1" x14ac:dyDescent="0.2">
      <c r="A147" s="71">
        <v>40918</v>
      </c>
      <c r="B147" s="72" t="s">
        <v>4</v>
      </c>
      <c r="C147" s="72" t="s">
        <v>5</v>
      </c>
      <c r="D147" s="72" t="s">
        <v>11</v>
      </c>
      <c r="E147" s="72" t="s">
        <v>7</v>
      </c>
      <c r="F147" s="73"/>
      <c r="G147" s="74"/>
      <c r="H147" s="73"/>
      <c r="I147" s="74"/>
      <c r="J147" s="73">
        <v>1000000</v>
      </c>
      <c r="K147" s="23">
        <f t="shared" si="8"/>
        <v>-1759286.1882658298</v>
      </c>
      <c r="L147" s="8" t="s">
        <v>8</v>
      </c>
      <c r="M147" s="56"/>
      <c r="N147" s="3"/>
      <c r="O147" s="3"/>
      <c r="P147" s="3"/>
      <c r="Q147" s="3"/>
      <c r="R147" s="3"/>
      <c r="S147" s="3"/>
      <c r="T147" s="3"/>
      <c r="U147" s="3"/>
    </row>
    <row r="148" spans="1:21" ht="15" customHeight="1" x14ac:dyDescent="0.2">
      <c r="A148" s="71">
        <v>40918</v>
      </c>
      <c r="B148" s="72" t="s">
        <v>4</v>
      </c>
      <c r="C148" s="72" t="s">
        <v>5</v>
      </c>
      <c r="D148" s="72" t="s">
        <v>96</v>
      </c>
      <c r="E148" s="72" t="s">
        <v>15</v>
      </c>
      <c r="F148" s="73"/>
      <c r="G148" s="74"/>
      <c r="H148" s="73"/>
      <c r="I148" s="74"/>
      <c r="J148" s="73">
        <v>200000</v>
      </c>
      <c r="K148" s="23">
        <f t="shared" si="8"/>
        <v>-1559286.1882658298</v>
      </c>
      <c r="L148" s="8" t="s">
        <v>8</v>
      </c>
      <c r="M148" s="56"/>
      <c r="N148" s="3"/>
      <c r="O148" s="3"/>
      <c r="P148" s="3"/>
      <c r="Q148" s="3"/>
      <c r="R148" s="3"/>
      <c r="S148" s="3"/>
      <c r="T148" s="3"/>
      <c r="U148" s="3"/>
    </row>
    <row r="149" spans="1:21" ht="15" customHeight="1" x14ac:dyDescent="0.2">
      <c r="A149" s="66">
        <v>40918</v>
      </c>
      <c r="B149" s="67" t="s">
        <v>88</v>
      </c>
      <c r="C149" s="67" t="s">
        <v>21</v>
      </c>
      <c r="D149" s="67" t="s">
        <v>121</v>
      </c>
      <c r="E149" s="67" t="s">
        <v>12</v>
      </c>
      <c r="F149" s="36"/>
      <c r="G149" s="36"/>
      <c r="H149" s="20">
        <v>4000000</v>
      </c>
      <c r="I149" s="37">
        <f>M149</f>
        <v>51.701000000000001</v>
      </c>
      <c r="J149" s="20">
        <f>H149/I149</f>
        <v>77367.942592986597</v>
      </c>
      <c r="K149" s="9">
        <f t="shared" si="8"/>
        <v>-1481918.2456728432</v>
      </c>
      <c r="L149" s="3"/>
      <c r="M149" s="56">
        <v>51.701000000000001</v>
      </c>
      <c r="N149" s="3"/>
      <c r="O149" s="3"/>
      <c r="P149" s="3"/>
      <c r="Q149" s="3"/>
      <c r="R149" s="3"/>
      <c r="S149" s="3"/>
      <c r="T149" s="3"/>
      <c r="U149" s="3"/>
    </row>
    <row r="150" spans="1:21" ht="15" customHeight="1" x14ac:dyDescent="0.2">
      <c r="A150" s="7">
        <v>40920</v>
      </c>
      <c r="B150" s="8" t="s">
        <v>88</v>
      </c>
      <c r="C150" s="8" t="s">
        <v>21</v>
      </c>
      <c r="D150" s="8" t="s">
        <v>121</v>
      </c>
      <c r="E150" s="8" t="s">
        <v>12</v>
      </c>
      <c r="F150" s="3"/>
      <c r="G150" s="3"/>
      <c r="H150" s="9">
        <v>3500000</v>
      </c>
      <c r="I150" s="10">
        <f>M150</f>
        <v>51.582999999999998</v>
      </c>
      <c r="J150" s="9">
        <f>H150/I150</f>
        <v>67851.811643370878</v>
      </c>
      <c r="K150" s="9">
        <f t="shared" si="8"/>
        <v>-1414066.4340294723</v>
      </c>
      <c r="L150" s="3"/>
      <c r="M150" s="56">
        <v>51.582999999999998</v>
      </c>
      <c r="N150" s="3"/>
      <c r="O150" s="3"/>
      <c r="P150" s="3"/>
      <c r="Q150" s="3"/>
      <c r="R150" s="3"/>
      <c r="S150" s="3"/>
      <c r="T150" s="3"/>
      <c r="U150" s="3"/>
    </row>
    <row r="151" spans="1:21" ht="15" customHeight="1" x14ac:dyDescent="0.2">
      <c r="A151" s="69">
        <v>40921</v>
      </c>
      <c r="B151" s="25" t="s">
        <v>88</v>
      </c>
      <c r="C151" s="25" t="s">
        <v>92</v>
      </c>
      <c r="D151" s="25" t="s">
        <v>122</v>
      </c>
      <c r="E151" s="25" t="s">
        <v>12</v>
      </c>
      <c r="F151" s="26"/>
      <c r="G151" s="26"/>
      <c r="H151" s="16">
        <v>900000</v>
      </c>
      <c r="I151" s="27">
        <f>M151</f>
        <v>51.527999999999999</v>
      </c>
      <c r="J151" s="16">
        <f>H151/I151</f>
        <v>17466.231951560316</v>
      </c>
      <c r="K151" s="9">
        <f t="shared" si="8"/>
        <v>-1396600.2020779119</v>
      </c>
      <c r="L151" s="3"/>
      <c r="M151" s="56">
        <v>51.527999999999999</v>
      </c>
      <c r="N151" s="3"/>
      <c r="O151" s="3"/>
      <c r="P151" s="3"/>
      <c r="Q151" s="3"/>
      <c r="R151" s="3"/>
      <c r="S151" s="3"/>
      <c r="T151" s="3"/>
      <c r="U151" s="3"/>
    </row>
    <row r="152" spans="1:21" ht="15" customHeight="1" x14ac:dyDescent="0.2">
      <c r="A152" s="71">
        <v>40922</v>
      </c>
      <c r="B152" s="72" t="s">
        <v>4</v>
      </c>
      <c r="C152" s="72" t="s">
        <v>5</v>
      </c>
      <c r="D152" s="72" t="s">
        <v>11</v>
      </c>
      <c r="E152" s="72" t="s">
        <v>7</v>
      </c>
      <c r="F152" s="73"/>
      <c r="G152" s="74"/>
      <c r="H152" s="73"/>
      <c r="I152" s="74"/>
      <c r="J152" s="73">
        <v>560000</v>
      </c>
      <c r="K152" s="23">
        <f t="shared" si="8"/>
        <v>-836600.20207791193</v>
      </c>
      <c r="L152" s="8" t="s">
        <v>8</v>
      </c>
      <c r="M152" s="56"/>
      <c r="N152" s="3"/>
      <c r="O152" s="3"/>
      <c r="P152" s="3"/>
      <c r="Q152" s="3"/>
      <c r="R152" s="3"/>
      <c r="S152" s="3"/>
      <c r="T152" s="3"/>
      <c r="U152" s="3"/>
    </row>
    <row r="153" spans="1:21" ht="15" customHeight="1" x14ac:dyDescent="0.2">
      <c r="A153" s="71">
        <v>40922</v>
      </c>
      <c r="B153" s="72" t="s">
        <v>4</v>
      </c>
      <c r="C153" s="72" t="s">
        <v>5</v>
      </c>
      <c r="D153" s="72" t="s">
        <v>11</v>
      </c>
      <c r="E153" s="72" t="s">
        <v>7</v>
      </c>
      <c r="F153" s="73"/>
      <c r="G153" s="74"/>
      <c r="H153" s="73"/>
      <c r="I153" s="74"/>
      <c r="J153" s="73">
        <v>875682</v>
      </c>
      <c r="K153" s="23">
        <f t="shared" si="8"/>
        <v>39081.797922088066</v>
      </c>
      <c r="L153" s="8" t="s">
        <v>8</v>
      </c>
      <c r="M153" s="56"/>
      <c r="N153" s="3"/>
      <c r="O153" s="3"/>
      <c r="P153" s="3"/>
      <c r="Q153" s="3"/>
      <c r="R153" s="3"/>
      <c r="S153" s="3"/>
      <c r="T153" s="3"/>
      <c r="U153" s="3"/>
    </row>
    <row r="154" spans="1:21" ht="15" customHeight="1" x14ac:dyDescent="0.2">
      <c r="A154" s="66">
        <v>40924</v>
      </c>
      <c r="B154" s="67" t="s">
        <v>88</v>
      </c>
      <c r="C154" s="67" t="s">
        <v>92</v>
      </c>
      <c r="D154" s="67" t="s">
        <v>122</v>
      </c>
      <c r="E154" s="67" t="s">
        <v>12</v>
      </c>
      <c r="F154" s="36"/>
      <c r="G154" s="36"/>
      <c r="H154" s="20">
        <v>1000000</v>
      </c>
      <c r="I154" s="37">
        <f>M154</f>
        <v>51.395000000000003</v>
      </c>
      <c r="J154" s="20">
        <f>H154/I154</f>
        <v>19457.145636735091</v>
      </c>
      <c r="K154" s="9">
        <f t="shared" si="8"/>
        <v>58538.943558823157</v>
      </c>
      <c r="L154" s="3"/>
      <c r="M154" s="56">
        <v>51.395000000000003</v>
      </c>
      <c r="N154" s="3"/>
      <c r="O154" s="3"/>
      <c r="P154" s="3"/>
      <c r="Q154" s="3"/>
      <c r="R154" s="3"/>
      <c r="S154" s="3"/>
      <c r="T154" s="3"/>
      <c r="U154" s="3"/>
    </row>
    <row r="155" spans="1:21" ht="15" customHeight="1" x14ac:dyDescent="0.2">
      <c r="A155" s="7">
        <v>40925</v>
      </c>
      <c r="B155" s="8" t="s">
        <v>9</v>
      </c>
      <c r="C155" s="8" t="s">
        <v>92</v>
      </c>
      <c r="D155" s="8" t="s">
        <v>11</v>
      </c>
      <c r="E155" s="8" t="s">
        <v>12</v>
      </c>
      <c r="F155" s="3"/>
      <c r="G155" s="3"/>
      <c r="H155" s="9">
        <v>-10000000</v>
      </c>
      <c r="I155" s="10">
        <f>M155</f>
        <v>50.713000000000001</v>
      </c>
      <c r="J155" s="9">
        <f>H155/I155</f>
        <v>-197188.09772642123</v>
      </c>
      <c r="K155" s="9">
        <f t="shared" si="8"/>
        <v>-138649.15416759806</v>
      </c>
      <c r="L155" s="8" t="s">
        <v>8</v>
      </c>
      <c r="M155" s="56">
        <v>50.713000000000001</v>
      </c>
      <c r="N155" s="3"/>
      <c r="O155" s="3"/>
      <c r="P155" s="3"/>
      <c r="Q155" s="3"/>
      <c r="R155" s="3"/>
      <c r="S155" s="3"/>
      <c r="T155" s="3"/>
      <c r="U155" s="3"/>
    </row>
    <row r="156" spans="1:21" ht="15" customHeight="1" x14ac:dyDescent="0.2">
      <c r="A156" s="69">
        <v>40925</v>
      </c>
      <c r="B156" s="25" t="s">
        <v>88</v>
      </c>
      <c r="C156" s="25" t="s">
        <v>92</v>
      </c>
      <c r="D156" s="25" t="s">
        <v>122</v>
      </c>
      <c r="E156" s="25" t="s">
        <v>12</v>
      </c>
      <c r="F156" s="26"/>
      <c r="G156" s="26"/>
      <c r="H156" s="16">
        <v>100000</v>
      </c>
      <c r="I156" s="27">
        <f>M156</f>
        <v>50.713000000000001</v>
      </c>
      <c r="J156" s="16">
        <f>H156/I156</f>
        <v>1971.8809772642123</v>
      </c>
      <c r="K156" s="9">
        <f t="shared" si="8"/>
        <v>-136677.27319033386</v>
      </c>
      <c r="L156" s="3"/>
      <c r="M156" s="56">
        <v>50.713000000000001</v>
      </c>
      <c r="N156" s="3"/>
      <c r="O156" s="3"/>
      <c r="P156" s="3"/>
      <c r="Q156" s="3"/>
      <c r="R156" s="3"/>
      <c r="S156" s="3"/>
      <c r="T156" s="3"/>
      <c r="U156" s="3"/>
    </row>
    <row r="157" spans="1:21" ht="15" customHeight="1" x14ac:dyDescent="0.2">
      <c r="A157" s="71">
        <v>40926</v>
      </c>
      <c r="B157" s="72" t="s">
        <v>4</v>
      </c>
      <c r="C157" s="72" t="s">
        <v>5</v>
      </c>
      <c r="D157" s="72" t="s">
        <v>11</v>
      </c>
      <c r="E157" s="72" t="s">
        <v>7</v>
      </c>
      <c r="F157" s="73"/>
      <c r="G157" s="74"/>
      <c r="H157" s="73"/>
      <c r="I157" s="74"/>
      <c r="J157" s="73">
        <v>-838350</v>
      </c>
      <c r="K157" s="23">
        <f t="shared" si="8"/>
        <v>-975027.27319033386</v>
      </c>
      <c r="L157" s="8" t="s">
        <v>8</v>
      </c>
      <c r="M157" s="56"/>
      <c r="N157" s="3"/>
      <c r="O157" s="3"/>
      <c r="P157" s="3"/>
      <c r="Q157" s="3"/>
      <c r="R157" s="3"/>
      <c r="S157" s="3"/>
      <c r="T157" s="3"/>
      <c r="U157" s="3"/>
    </row>
    <row r="158" spans="1:21" ht="15" customHeight="1" x14ac:dyDescent="0.2">
      <c r="A158" s="71">
        <v>40927</v>
      </c>
      <c r="B158" s="72" t="s">
        <v>4</v>
      </c>
      <c r="C158" s="72" t="s">
        <v>5</v>
      </c>
      <c r="D158" s="72" t="s">
        <v>11</v>
      </c>
      <c r="E158" s="72" t="s">
        <v>7</v>
      </c>
      <c r="F158" s="73"/>
      <c r="G158" s="74"/>
      <c r="H158" s="73"/>
      <c r="I158" s="74"/>
      <c r="J158" s="73">
        <v>150000</v>
      </c>
      <c r="K158" s="23">
        <f t="shared" si="8"/>
        <v>-825027.27319033386</v>
      </c>
      <c r="L158" s="8" t="s">
        <v>8</v>
      </c>
      <c r="M158" s="56"/>
      <c r="N158" s="3"/>
      <c r="O158" s="3"/>
      <c r="P158" s="3"/>
      <c r="Q158" s="3"/>
      <c r="R158" s="3"/>
      <c r="S158" s="3"/>
      <c r="T158" s="3"/>
      <c r="U158" s="3"/>
    </row>
    <row r="159" spans="1:21" ht="15" customHeight="1" x14ac:dyDescent="0.2">
      <c r="A159" s="71">
        <v>40929</v>
      </c>
      <c r="B159" s="72" t="s">
        <v>88</v>
      </c>
      <c r="C159" s="72" t="s">
        <v>92</v>
      </c>
      <c r="D159" s="72" t="s">
        <v>104</v>
      </c>
      <c r="E159" s="72" t="s">
        <v>12</v>
      </c>
      <c r="F159" s="73"/>
      <c r="G159" s="74"/>
      <c r="H159" s="73">
        <v>10000000</v>
      </c>
      <c r="I159" s="74">
        <f>M159</f>
        <v>50.225000000000001</v>
      </c>
      <c r="J159" s="73">
        <f>H159/I159</f>
        <v>199104.0318566451</v>
      </c>
      <c r="K159" s="23">
        <f t="shared" si="8"/>
        <v>-625923.24133368873</v>
      </c>
      <c r="L159" s="3"/>
      <c r="M159" s="56">
        <v>50.225000000000001</v>
      </c>
      <c r="N159" s="3"/>
      <c r="O159" s="3"/>
      <c r="P159" s="3"/>
      <c r="Q159" s="3"/>
      <c r="R159" s="3"/>
      <c r="S159" s="3"/>
      <c r="T159" s="3"/>
      <c r="U159" s="3"/>
    </row>
    <row r="160" spans="1:21" ht="15" customHeight="1" x14ac:dyDescent="0.2">
      <c r="A160" s="76">
        <v>40931</v>
      </c>
      <c r="B160" s="77" t="s">
        <v>88</v>
      </c>
      <c r="C160" s="77" t="s">
        <v>92</v>
      </c>
      <c r="D160" s="77" t="s">
        <v>122</v>
      </c>
      <c r="E160" s="77" t="s">
        <v>12</v>
      </c>
      <c r="F160" s="24"/>
      <c r="G160" s="47"/>
      <c r="H160" s="24">
        <v>500000</v>
      </c>
      <c r="I160" s="78">
        <f>M160</f>
        <v>50.082999999999998</v>
      </c>
      <c r="J160" s="24">
        <f>H160/I160</f>
        <v>9983.4275103328473</v>
      </c>
      <c r="K160" s="9">
        <f t="shared" ref="K160:K176" si="11">K159+J160</f>
        <v>-615939.81382335583</v>
      </c>
      <c r="L160" s="10"/>
      <c r="M160" s="56">
        <v>50.082999999999998</v>
      </c>
      <c r="N160" s="3"/>
      <c r="O160" s="3"/>
      <c r="P160" s="3"/>
      <c r="Q160" s="3"/>
      <c r="R160" s="3"/>
      <c r="S160" s="3"/>
      <c r="T160" s="3"/>
      <c r="U160" s="3"/>
    </row>
    <row r="161" spans="1:21" ht="15" customHeight="1" x14ac:dyDescent="0.2">
      <c r="A161" s="71">
        <v>40955</v>
      </c>
      <c r="B161" s="72" t="s">
        <v>13</v>
      </c>
      <c r="C161" s="72" t="s">
        <v>116</v>
      </c>
      <c r="D161" s="72" t="s">
        <v>11</v>
      </c>
      <c r="E161" s="72" t="s">
        <v>15</v>
      </c>
      <c r="F161" s="73">
        <v>-1400000</v>
      </c>
      <c r="G161" s="74">
        <f>M161</f>
        <v>7.78</v>
      </c>
      <c r="H161" s="73"/>
      <c r="I161" s="74"/>
      <c r="J161" s="73">
        <f>F161/G161</f>
        <v>-179948.58611825193</v>
      </c>
      <c r="K161" s="23">
        <f t="shared" si="11"/>
        <v>-795888.39994160773</v>
      </c>
      <c r="L161" s="8" t="s">
        <v>8</v>
      </c>
      <c r="M161" s="56">
        <v>7.78</v>
      </c>
      <c r="N161" s="3"/>
      <c r="O161" s="3"/>
      <c r="P161" s="3"/>
      <c r="Q161" s="3"/>
      <c r="R161" s="3"/>
      <c r="S161" s="3"/>
      <c r="T161" s="3"/>
      <c r="U161" s="3"/>
    </row>
    <row r="162" spans="1:21" ht="15" customHeight="1" x14ac:dyDescent="0.2">
      <c r="A162" s="71">
        <f>A161+1</f>
        <v>40956</v>
      </c>
      <c r="B162" s="72" t="s">
        <v>13</v>
      </c>
      <c r="C162" s="72" t="s">
        <v>114</v>
      </c>
      <c r="D162" s="72" t="s">
        <v>11</v>
      </c>
      <c r="E162" s="72" t="s">
        <v>15</v>
      </c>
      <c r="F162" s="73">
        <v>1400000</v>
      </c>
      <c r="G162" s="74">
        <f>M162</f>
        <v>7.78</v>
      </c>
      <c r="H162" s="73"/>
      <c r="I162" s="74"/>
      <c r="J162" s="73">
        <f>F162/G162</f>
        <v>179948.58611825193</v>
      </c>
      <c r="K162" s="23">
        <f t="shared" si="11"/>
        <v>-615939.81382335583</v>
      </c>
      <c r="L162" s="8" t="s">
        <v>8</v>
      </c>
      <c r="M162" s="56">
        <v>7.78</v>
      </c>
      <c r="N162" s="3"/>
      <c r="O162" s="3"/>
      <c r="P162" s="3"/>
      <c r="Q162" s="3"/>
      <c r="R162" s="3"/>
      <c r="S162" s="3"/>
      <c r="T162" s="3"/>
      <c r="U162" s="3"/>
    </row>
    <row r="163" spans="1:21" ht="15" customHeight="1" x14ac:dyDescent="0.2">
      <c r="A163" s="71">
        <v>40961</v>
      </c>
      <c r="B163" s="72" t="s">
        <v>4</v>
      </c>
      <c r="C163" s="72" t="s">
        <v>5</v>
      </c>
      <c r="D163" s="72" t="s">
        <v>11</v>
      </c>
      <c r="E163" s="72" t="s">
        <v>7</v>
      </c>
      <c r="F163" s="73"/>
      <c r="G163" s="74"/>
      <c r="H163" s="73"/>
      <c r="I163" s="74"/>
      <c r="J163" s="73">
        <v>-50000</v>
      </c>
      <c r="K163" s="23">
        <f t="shared" si="11"/>
        <v>-665939.81382335583</v>
      </c>
      <c r="L163" s="8" t="s">
        <v>8</v>
      </c>
      <c r="M163" s="56"/>
      <c r="N163" s="3"/>
      <c r="O163" s="3"/>
      <c r="P163" s="3"/>
      <c r="Q163" s="3"/>
      <c r="R163" s="3"/>
      <c r="S163" s="3"/>
      <c r="T163" s="3"/>
      <c r="U163" s="3"/>
    </row>
    <row r="164" spans="1:21" ht="15" customHeight="1" x14ac:dyDescent="0.2">
      <c r="A164" s="71">
        <v>40962</v>
      </c>
      <c r="B164" s="72" t="s">
        <v>4</v>
      </c>
      <c r="C164" s="72" t="s">
        <v>5</v>
      </c>
      <c r="D164" s="72" t="s">
        <v>11</v>
      </c>
      <c r="E164" s="72" t="s">
        <v>7</v>
      </c>
      <c r="F164" s="73"/>
      <c r="G164" s="74"/>
      <c r="H164" s="73"/>
      <c r="I164" s="74"/>
      <c r="J164" s="73">
        <v>-150000</v>
      </c>
      <c r="K164" s="23">
        <f t="shared" si="11"/>
        <v>-815939.81382335583</v>
      </c>
      <c r="L164" s="8" t="s">
        <v>8</v>
      </c>
      <c r="M164" s="56"/>
      <c r="N164" s="3"/>
      <c r="O164" s="3"/>
      <c r="P164" s="3"/>
      <c r="Q164" s="3"/>
      <c r="R164" s="3"/>
      <c r="S164" s="3"/>
      <c r="T164" s="3"/>
      <c r="U164" s="3"/>
    </row>
    <row r="165" spans="1:21" ht="15" customHeight="1" x14ac:dyDescent="0.2">
      <c r="A165" s="71">
        <v>40962</v>
      </c>
      <c r="B165" s="72" t="s">
        <v>4</v>
      </c>
      <c r="C165" s="72" t="s">
        <v>5</v>
      </c>
      <c r="D165" s="72" t="s">
        <v>96</v>
      </c>
      <c r="E165" s="72" t="s">
        <v>15</v>
      </c>
      <c r="F165" s="73"/>
      <c r="G165" s="74"/>
      <c r="H165" s="73"/>
      <c r="I165" s="74"/>
      <c r="J165" s="73">
        <v>200000</v>
      </c>
      <c r="K165" s="23">
        <f t="shared" si="11"/>
        <v>-615939.81382335583</v>
      </c>
      <c r="L165" s="8" t="s">
        <v>8</v>
      </c>
      <c r="M165" s="56"/>
      <c r="N165" s="3"/>
      <c r="O165" s="3"/>
      <c r="P165" s="3"/>
      <c r="Q165" s="3"/>
      <c r="R165" s="3"/>
      <c r="S165" s="3"/>
      <c r="T165" s="3"/>
      <c r="U165" s="3"/>
    </row>
    <row r="166" spans="1:21" ht="15" customHeight="1" x14ac:dyDescent="0.2">
      <c r="A166" s="71">
        <v>40964</v>
      </c>
      <c r="B166" s="72" t="s">
        <v>4</v>
      </c>
      <c r="C166" s="72" t="s">
        <v>5</v>
      </c>
      <c r="D166" s="72" t="s">
        <v>11</v>
      </c>
      <c r="E166" s="72" t="s">
        <v>7</v>
      </c>
      <c r="F166" s="73"/>
      <c r="G166" s="74"/>
      <c r="H166" s="73"/>
      <c r="I166" s="74"/>
      <c r="J166" s="73">
        <v>-160000</v>
      </c>
      <c r="K166" s="23">
        <f t="shared" si="11"/>
        <v>-775939.81382335583</v>
      </c>
      <c r="L166" s="8" t="s">
        <v>8</v>
      </c>
      <c r="M166" s="56"/>
      <c r="N166" s="3"/>
      <c r="O166" s="3"/>
      <c r="P166" s="3"/>
      <c r="Q166" s="3"/>
      <c r="R166" s="3"/>
      <c r="S166" s="3"/>
      <c r="T166" s="3"/>
      <c r="U166" s="3"/>
    </row>
    <row r="167" spans="1:21" ht="15" customHeight="1" x14ac:dyDescent="0.2">
      <c r="A167" s="71">
        <v>40966</v>
      </c>
      <c r="B167" s="72" t="s">
        <v>4</v>
      </c>
      <c r="C167" s="72" t="s">
        <v>5</v>
      </c>
      <c r="D167" s="72" t="s">
        <v>96</v>
      </c>
      <c r="E167" s="72" t="s">
        <v>15</v>
      </c>
      <c r="F167" s="73"/>
      <c r="G167" s="74"/>
      <c r="H167" s="73"/>
      <c r="I167" s="74"/>
      <c r="J167" s="73">
        <v>160000</v>
      </c>
      <c r="K167" s="23">
        <f t="shared" si="11"/>
        <v>-615939.81382335583</v>
      </c>
      <c r="L167" s="8" t="s">
        <v>8</v>
      </c>
      <c r="M167" s="56"/>
      <c r="N167" s="3"/>
      <c r="O167" s="3"/>
      <c r="P167" s="3"/>
      <c r="Q167" s="3"/>
      <c r="R167" s="3"/>
      <c r="S167" s="3"/>
      <c r="T167" s="3"/>
      <c r="U167" s="3"/>
    </row>
    <row r="168" spans="1:21" ht="15" customHeight="1" x14ac:dyDescent="0.2">
      <c r="A168" s="98">
        <v>40967</v>
      </c>
      <c r="B168" s="30" t="s">
        <v>4</v>
      </c>
      <c r="C168" s="30" t="s">
        <v>5</v>
      </c>
      <c r="D168" s="30" t="s">
        <v>96</v>
      </c>
      <c r="E168" s="30" t="s">
        <v>7</v>
      </c>
      <c r="F168" s="32"/>
      <c r="G168" s="33"/>
      <c r="H168" s="32"/>
      <c r="I168" s="33"/>
      <c r="J168" s="61">
        <v>-142954.4</v>
      </c>
      <c r="K168" s="23">
        <f t="shared" si="11"/>
        <v>-758894.21382335585</v>
      </c>
      <c r="L168" s="8" t="s">
        <v>8</v>
      </c>
      <c r="M168" s="56"/>
      <c r="N168" s="3"/>
      <c r="O168" s="3"/>
      <c r="P168" s="3"/>
      <c r="Q168" s="3"/>
      <c r="R168" s="3"/>
      <c r="S168" s="3"/>
      <c r="T168" s="3"/>
      <c r="U168" s="3"/>
    </row>
    <row r="169" spans="1:21" ht="15" customHeight="1" x14ac:dyDescent="0.2">
      <c r="A169" s="98">
        <v>40967</v>
      </c>
      <c r="B169" s="30" t="s">
        <v>4</v>
      </c>
      <c r="C169" s="30" t="s">
        <v>5</v>
      </c>
      <c r="D169" s="30" t="s">
        <v>96</v>
      </c>
      <c r="E169" s="30" t="s">
        <v>7</v>
      </c>
      <c r="F169" s="32"/>
      <c r="G169" s="33"/>
      <c r="H169" s="32"/>
      <c r="I169" s="33"/>
      <c r="J169" s="61">
        <v>-102110.25</v>
      </c>
      <c r="K169" s="23">
        <f t="shared" si="11"/>
        <v>-861004.46382335585</v>
      </c>
      <c r="L169" s="8" t="s">
        <v>8</v>
      </c>
      <c r="M169" s="56"/>
      <c r="N169" s="3"/>
      <c r="O169" s="3"/>
      <c r="P169" s="3"/>
      <c r="Q169" s="3"/>
      <c r="R169" s="3"/>
      <c r="S169" s="3"/>
      <c r="T169" s="3"/>
      <c r="U169" s="3"/>
    </row>
    <row r="170" spans="1:21" ht="15" customHeight="1" x14ac:dyDescent="0.2">
      <c r="A170" s="98">
        <v>40967</v>
      </c>
      <c r="B170" s="30" t="s">
        <v>4</v>
      </c>
      <c r="C170" s="30" t="s">
        <v>5</v>
      </c>
      <c r="D170" s="30" t="s">
        <v>23</v>
      </c>
      <c r="E170" s="30" t="s">
        <v>7</v>
      </c>
      <c r="F170" s="32"/>
      <c r="G170" s="33"/>
      <c r="H170" s="32"/>
      <c r="I170" s="33"/>
      <c r="J170" s="61">
        <v>142954.4</v>
      </c>
      <c r="K170" s="23">
        <f t="shared" si="11"/>
        <v>-718050.06382335583</v>
      </c>
      <c r="L170" s="8" t="s">
        <v>8</v>
      </c>
      <c r="M170" s="56"/>
      <c r="N170" s="3"/>
      <c r="O170" s="3"/>
      <c r="P170" s="3"/>
      <c r="Q170" s="3"/>
      <c r="R170" s="3"/>
      <c r="S170" s="3"/>
      <c r="T170" s="3"/>
      <c r="U170" s="3"/>
    </row>
    <row r="171" spans="1:21" ht="15" customHeight="1" x14ac:dyDescent="0.2">
      <c r="A171" s="98">
        <v>40967</v>
      </c>
      <c r="B171" s="30" t="s">
        <v>4</v>
      </c>
      <c r="C171" s="30" t="s">
        <v>5</v>
      </c>
      <c r="D171" s="30" t="s">
        <v>23</v>
      </c>
      <c r="E171" s="30" t="s">
        <v>7</v>
      </c>
      <c r="F171" s="32"/>
      <c r="G171" s="33"/>
      <c r="H171" s="32"/>
      <c r="I171" s="33"/>
      <c r="J171" s="61">
        <v>102110.25</v>
      </c>
      <c r="K171" s="23">
        <f t="shared" si="11"/>
        <v>-615939.81382335583</v>
      </c>
      <c r="L171" s="8" t="s">
        <v>8</v>
      </c>
      <c r="M171" s="56"/>
      <c r="N171" s="3"/>
      <c r="O171" s="3"/>
      <c r="P171" s="3"/>
      <c r="Q171" s="3"/>
      <c r="R171" s="3"/>
      <c r="S171" s="3"/>
      <c r="T171" s="3"/>
      <c r="U171" s="3"/>
    </row>
    <row r="172" spans="1:21" ht="15" customHeight="1" x14ac:dyDescent="0.2">
      <c r="A172" s="98">
        <v>40968</v>
      </c>
      <c r="B172" s="30" t="s">
        <v>4</v>
      </c>
      <c r="C172" s="30" t="s">
        <v>5</v>
      </c>
      <c r="D172" s="30" t="s">
        <v>96</v>
      </c>
      <c r="E172" s="30" t="s">
        <v>7</v>
      </c>
      <c r="F172" s="32"/>
      <c r="G172" s="33"/>
      <c r="H172" s="32"/>
      <c r="I172" s="33"/>
      <c r="J172" s="61">
        <v>-89935.35</v>
      </c>
      <c r="K172" s="23">
        <f t="shared" si="11"/>
        <v>-705875.1638233558</v>
      </c>
      <c r="L172" s="8" t="s">
        <v>8</v>
      </c>
      <c r="M172" s="56"/>
      <c r="N172" s="3"/>
      <c r="O172" s="3"/>
      <c r="P172" s="3"/>
      <c r="Q172" s="3"/>
      <c r="R172" s="3"/>
      <c r="S172" s="3"/>
      <c r="T172" s="3"/>
      <c r="U172" s="3"/>
    </row>
    <row r="173" spans="1:21" ht="15" customHeight="1" x14ac:dyDescent="0.2">
      <c r="A173" s="98">
        <v>40968</v>
      </c>
      <c r="B173" s="30" t="s">
        <v>4</v>
      </c>
      <c r="C173" s="30" t="s">
        <v>5</v>
      </c>
      <c r="D173" s="30" t="s">
        <v>23</v>
      </c>
      <c r="E173" s="30" t="s">
        <v>7</v>
      </c>
      <c r="F173" s="32"/>
      <c r="G173" s="33"/>
      <c r="H173" s="32"/>
      <c r="I173" s="33"/>
      <c r="J173" s="61">
        <v>89935.35</v>
      </c>
      <c r="K173" s="23">
        <f t="shared" si="11"/>
        <v>-615939.81382335583</v>
      </c>
      <c r="L173" s="8" t="s">
        <v>8</v>
      </c>
      <c r="M173" s="56"/>
      <c r="N173" s="3"/>
      <c r="O173" s="3"/>
      <c r="P173" s="3"/>
      <c r="Q173" s="3"/>
      <c r="R173" s="3"/>
      <c r="S173" s="3"/>
      <c r="T173" s="3"/>
      <c r="U173" s="3"/>
    </row>
    <row r="174" spans="1:21" ht="15" customHeight="1" x14ac:dyDescent="0.2">
      <c r="A174" s="71">
        <v>40970</v>
      </c>
      <c r="B174" s="72" t="s">
        <v>9</v>
      </c>
      <c r="C174" s="72" t="s">
        <v>92</v>
      </c>
      <c r="D174" s="72" t="s">
        <v>11</v>
      </c>
      <c r="E174" s="72" t="s">
        <v>12</v>
      </c>
      <c r="F174" s="73"/>
      <c r="G174" s="74"/>
      <c r="H174" s="73">
        <v>7000000</v>
      </c>
      <c r="I174" s="74">
        <f>M174</f>
        <v>49.548000000000002</v>
      </c>
      <c r="J174" s="73">
        <f>H174/I174</f>
        <v>141277.14539436504</v>
      </c>
      <c r="K174" s="23">
        <f t="shared" si="11"/>
        <v>-474662.66842899076</v>
      </c>
      <c r="L174" s="8" t="s">
        <v>8</v>
      </c>
      <c r="M174" s="56">
        <v>49.548000000000002</v>
      </c>
      <c r="N174" s="3"/>
      <c r="O174" s="3"/>
      <c r="P174" s="3"/>
      <c r="Q174" s="3"/>
      <c r="R174" s="3"/>
      <c r="S174" s="3"/>
      <c r="T174" s="3"/>
      <c r="U174" s="3"/>
    </row>
    <row r="175" spans="1:21" ht="15" customHeight="1" x14ac:dyDescent="0.2">
      <c r="A175" s="71">
        <v>40973</v>
      </c>
      <c r="B175" s="72" t="s">
        <v>9</v>
      </c>
      <c r="C175" s="72" t="s">
        <v>92</v>
      </c>
      <c r="D175" s="99" t="s">
        <v>11</v>
      </c>
      <c r="E175" s="72" t="s">
        <v>12</v>
      </c>
      <c r="F175" s="73"/>
      <c r="G175" s="74"/>
      <c r="H175" s="73">
        <v>-7000000</v>
      </c>
      <c r="I175" s="74">
        <f>I174</f>
        <v>49.548000000000002</v>
      </c>
      <c r="J175" s="73">
        <f>H175/I175</f>
        <v>-141277.14539436504</v>
      </c>
      <c r="K175" s="23">
        <f t="shared" si="11"/>
        <v>-615939.81382335583</v>
      </c>
      <c r="L175" s="8" t="s">
        <v>8</v>
      </c>
      <c r="M175" s="56">
        <v>49.848999999999997</v>
      </c>
      <c r="N175" s="3"/>
      <c r="O175" s="3"/>
      <c r="P175" s="3"/>
      <c r="Q175" s="3"/>
      <c r="R175" s="3"/>
      <c r="S175" s="3"/>
      <c r="T175" s="3"/>
      <c r="U175" s="3"/>
    </row>
    <row r="176" spans="1:21" ht="15" customHeight="1" x14ac:dyDescent="0.2">
      <c r="A176" s="76">
        <v>40994</v>
      </c>
      <c r="B176" s="77" t="s">
        <v>20</v>
      </c>
      <c r="C176" s="77" t="s">
        <v>124</v>
      </c>
      <c r="D176" s="100" t="s">
        <v>125</v>
      </c>
      <c r="E176" s="77" t="s">
        <v>12</v>
      </c>
      <c r="F176" s="47"/>
      <c r="G176" s="47"/>
      <c r="H176" s="24">
        <v>825</v>
      </c>
      <c r="I176" s="78">
        <f>M176</f>
        <v>51.268000000000001</v>
      </c>
      <c r="J176" s="24">
        <f>H176/I176</f>
        <v>16.091909183116172</v>
      </c>
      <c r="K176" s="16">
        <f t="shared" si="11"/>
        <v>-615923.72191417275</v>
      </c>
      <c r="L176" s="3"/>
      <c r="M176" s="56">
        <v>51.268000000000001</v>
      </c>
      <c r="N176" s="3"/>
      <c r="O176" s="3"/>
      <c r="P176" s="3"/>
      <c r="Q176" s="3"/>
      <c r="R176" s="3"/>
      <c r="S176" s="3"/>
      <c r="T176" s="3"/>
      <c r="U176" s="3"/>
    </row>
    <row r="177" spans="1:21" ht="15" customHeight="1" x14ac:dyDescent="0.2">
      <c r="A177" s="52">
        <v>40997</v>
      </c>
      <c r="B177" s="53" t="s">
        <v>13</v>
      </c>
      <c r="C177" s="53" t="s">
        <v>14</v>
      </c>
      <c r="D177" s="53" t="s">
        <v>11</v>
      </c>
      <c r="E177" s="53" t="s">
        <v>15</v>
      </c>
      <c r="F177" s="54">
        <v>4300000</v>
      </c>
      <c r="G177" s="55">
        <f>M177</f>
        <v>7.75</v>
      </c>
      <c r="H177" s="54"/>
      <c r="I177" s="55"/>
      <c r="J177" s="54">
        <f>F177/G177</f>
        <v>554838.70967741939</v>
      </c>
      <c r="K177" s="53" t="s">
        <v>126</v>
      </c>
      <c r="L177" s="62" t="s">
        <v>8</v>
      </c>
      <c r="M177" s="56">
        <v>7.75</v>
      </c>
      <c r="N177" s="3"/>
      <c r="O177" s="3"/>
      <c r="P177" s="3"/>
      <c r="Q177" s="3"/>
      <c r="R177" s="3"/>
      <c r="S177" s="3"/>
      <c r="T177" s="3"/>
      <c r="U177" s="3"/>
    </row>
    <row r="178" spans="1:21" ht="15" customHeight="1" x14ac:dyDescent="0.2">
      <c r="A178" s="101">
        <v>40999</v>
      </c>
      <c r="B178" s="102" t="s">
        <v>4</v>
      </c>
      <c r="C178" s="102" t="s">
        <v>28</v>
      </c>
      <c r="D178" s="102" t="s">
        <v>6</v>
      </c>
      <c r="E178" s="102" t="s">
        <v>7</v>
      </c>
      <c r="F178" s="103"/>
      <c r="G178" s="104"/>
      <c r="H178" s="103"/>
      <c r="I178" s="104"/>
      <c r="J178" s="103">
        <v>-969086</v>
      </c>
      <c r="K178" s="103">
        <f>K176+J178</f>
        <v>-1585009.7219141726</v>
      </c>
      <c r="L178" s="19"/>
      <c r="M178" s="56"/>
      <c r="N178" s="3"/>
      <c r="O178" s="3"/>
      <c r="P178" s="3"/>
      <c r="Q178" s="3"/>
      <c r="R178" s="3"/>
      <c r="S178" s="3"/>
      <c r="T178" s="3"/>
      <c r="U178" s="3"/>
    </row>
    <row r="179" spans="1:21" ht="15" customHeight="1" x14ac:dyDescent="0.2">
      <c r="A179" s="66">
        <v>41003</v>
      </c>
      <c r="B179" s="67" t="s">
        <v>4</v>
      </c>
      <c r="C179" s="67" t="s">
        <v>5</v>
      </c>
      <c r="D179" s="67" t="s">
        <v>127</v>
      </c>
      <c r="E179" s="67" t="s">
        <v>15</v>
      </c>
      <c r="F179" s="36"/>
      <c r="G179" s="36"/>
      <c r="H179" s="20"/>
      <c r="I179" s="36"/>
      <c r="J179" s="20">
        <v>120000</v>
      </c>
      <c r="K179" s="20">
        <f t="shared" ref="K179:K210" si="12">K178+J179</f>
        <v>-1465009.7219141726</v>
      </c>
      <c r="L179" s="8" t="s">
        <v>8</v>
      </c>
      <c r="M179" s="56"/>
      <c r="N179" s="3"/>
      <c r="O179" s="3"/>
      <c r="P179" s="3"/>
      <c r="Q179" s="3"/>
      <c r="R179" s="3"/>
      <c r="S179" s="3"/>
      <c r="T179" s="3"/>
      <c r="U179" s="3"/>
    </row>
    <row r="180" spans="1:21" ht="15" customHeight="1" x14ac:dyDescent="0.2">
      <c r="A180" s="7">
        <v>41003</v>
      </c>
      <c r="B180" s="8" t="s">
        <v>13</v>
      </c>
      <c r="C180" s="8" t="s">
        <v>14</v>
      </c>
      <c r="D180" s="8" t="s">
        <v>6</v>
      </c>
      <c r="E180" s="8" t="s">
        <v>15</v>
      </c>
      <c r="F180" s="9">
        <v>-900000</v>
      </c>
      <c r="G180" s="10">
        <f>F180/-J179</f>
        <v>7.5</v>
      </c>
      <c r="H180" s="9"/>
      <c r="I180" s="3"/>
      <c r="J180" s="9">
        <f>F180/G180</f>
        <v>-120000</v>
      </c>
      <c r="K180" s="9">
        <f t="shared" si="12"/>
        <v>-1585009.7219141726</v>
      </c>
      <c r="L180" s="8" t="s">
        <v>8</v>
      </c>
      <c r="M180" s="56">
        <v>7.8</v>
      </c>
      <c r="N180" s="3"/>
      <c r="O180" s="3"/>
      <c r="P180" s="3"/>
      <c r="Q180" s="3"/>
      <c r="R180" s="3"/>
      <c r="S180" s="3"/>
      <c r="T180" s="3"/>
      <c r="U180" s="3"/>
    </row>
    <row r="181" spans="1:21" ht="15" customHeight="1" x14ac:dyDescent="0.2">
      <c r="A181" s="7">
        <v>41012</v>
      </c>
      <c r="B181" s="8" t="s">
        <v>4</v>
      </c>
      <c r="C181" s="8" t="s">
        <v>5</v>
      </c>
      <c r="D181" s="8" t="s">
        <v>128</v>
      </c>
      <c r="E181" s="8" t="s">
        <v>15</v>
      </c>
      <c r="F181" s="3"/>
      <c r="G181" s="10"/>
      <c r="H181" s="9"/>
      <c r="I181" s="3"/>
      <c r="J181" s="9">
        <v>130000</v>
      </c>
      <c r="K181" s="9">
        <f t="shared" si="12"/>
        <v>-1455009.7219141726</v>
      </c>
      <c r="L181" s="8" t="s">
        <v>8</v>
      </c>
      <c r="M181" s="56"/>
      <c r="N181" s="3"/>
      <c r="O181" s="3"/>
      <c r="P181" s="3"/>
      <c r="Q181" s="3"/>
      <c r="R181" s="3"/>
      <c r="S181" s="3"/>
      <c r="T181" s="3"/>
      <c r="U181" s="3"/>
    </row>
    <row r="182" spans="1:21" ht="15" customHeight="1" x14ac:dyDescent="0.2">
      <c r="A182" s="7">
        <v>41016</v>
      </c>
      <c r="B182" s="8" t="s">
        <v>4</v>
      </c>
      <c r="C182" s="8" t="s">
        <v>5</v>
      </c>
      <c r="D182" s="8" t="s">
        <v>129</v>
      </c>
      <c r="E182" s="8" t="s">
        <v>7</v>
      </c>
      <c r="F182" s="3"/>
      <c r="G182" s="10"/>
      <c r="H182" s="9"/>
      <c r="I182" s="3"/>
      <c r="J182" s="9">
        <v>569110</v>
      </c>
      <c r="K182" s="9">
        <f t="shared" si="12"/>
        <v>-885899.72191417264</v>
      </c>
      <c r="L182" s="8" t="s">
        <v>8</v>
      </c>
      <c r="M182" s="56"/>
      <c r="N182" s="3"/>
      <c r="O182" s="3"/>
      <c r="P182" s="3"/>
      <c r="Q182" s="3"/>
      <c r="R182" s="3"/>
      <c r="S182" s="3"/>
      <c r="T182" s="3"/>
      <c r="U182" s="3"/>
    </row>
    <row r="183" spans="1:21" ht="15" customHeight="1" x14ac:dyDescent="0.2">
      <c r="A183" s="7">
        <v>41016</v>
      </c>
      <c r="B183" s="8" t="s">
        <v>13</v>
      </c>
      <c r="C183" s="8" t="s">
        <v>14</v>
      </c>
      <c r="D183" s="8" t="s">
        <v>6</v>
      </c>
      <c r="E183" s="8" t="s">
        <v>15</v>
      </c>
      <c r="F183" s="9">
        <v>-1000000</v>
      </c>
      <c r="G183" s="10">
        <f>M183</f>
        <v>7.79</v>
      </c>
      <c r="H183" s="9"/>
      <c r="I183" s="3"/>
      <c r="J183" s="9">
        <f>F183/G183</f>
        <v>-128369.70474967908</v>
      </c>
      <c r="K183" s="9">
        <f t="shared" si="12"/>
        <v>-1014269.4266638517</v>
      </c>
      <c r="L183" s="8" t="s">
        <v>8</v>
      </c>
      <c r="M183" s="56">
        <v>7.79</v>
      </c>
      <c r="N183" s="3"/>
      <c r="O183" s="3"/>
      <c r="P183" s="3"/>
      <c r="Q183" s="3"/>
      <c r="R183" s="3"/>
      <c r="S183" s="3"/>
      <c r="T183" s="3"/>
      <c r="U183" s="3"/>
    </row>
    <row r="184" spans="1:21" ht="15" customHeight="1" x14ac:dyDescent="0.2">
      <c r="A184" s="7">
        <v>41016</v>
      </c>
      <c r="B184" s="8" t="s">
        <v>9</v>
      </c>
      <c r="C184" s="8" t="s">
        <v>72</v>
      </c>
      <c r="D184" s="8" t="s">
        <v>130</v>
      </c>
      <c r="E184" s="8" t="s">
        <v>12</v>
      </c>
      <c r="F184" s="3"/>
      <c r="G184" s="3"/>
      <c r="H184" s="9">
        <v>10000000</v>
      </c>
      <c r="I184" s="10">
        <f>M184</f>
        <v>51.473999999999997</v>
      </c>
      <c r="J184" s="9">
        <f>H184/I184</f>
        <v>194272.83677196255</v>
      </c>
      <c r="K184" s="9">
        <f t="shared" si="12"/>
        <v>-819996.58989188913</v>
      </c>
      <c r="L184" s="8" t="s">
        <v>8</v>
      </c>
      <c r="M184" s="56">
        <v>51.473999999999997</v>
      </c>
      <c r="N184" s="3"/>
      <c r="O184" s="3"/>
      <c r="P184" s="3"/>
      <c r="Q184" s="3"/>
      <c r="R184" s="3"/>
      <c r="S184" s="3"/>
      <c r="T184" s="3"/>
      <c r="U184" s="3"/>
    </row>
    <row r="185" spans="1:21" ht="15" customHeight="1" x14ac:dyDescent="0.2">
      <c r="A185" s="7">
        <v>41017</v>
      </c>
      <c r="B185" s="8" t="s">
        <v>9</v>
      </c>
      <c r="C185" s="8" t="s">
        <v>72</v>
      </c>
      <c r="D185" s="8" t="s">
        <v>130</v>
      </c>
      <c r="E185" s="8" t="s">
        <v>12</v>
      </c>
      <c r="F185" s="3"/>
      <c r="G185" s="3"/>
      <c r="H185" s="9">
        <v>10000000</v>
      </c>
      <c r="I185" s="10">
        <f>M185</f>
        <v>51.783999999999999</v>
      </c>
      <c r="J185" s="9">
        <f>H185/I185</f>
        <v>193109.84087749111</v>
      </c>
      <c r="K185" s="9">
        <f t="shared" si="12"/>
        <v>-626886.74901439808</v>
      </c>
      <c r="L185" s="8" t="s">
        <v>8</v>
      </c>
      <c r="M185" s="56">
        <v>51.783999999999999</v>
      </c>
      <c r="N185" s="3"/>
      <c r="O185" s="3"/>
      <c r="P185" s="3"/>
      <c r="Q185" s="3"/>
      <c r="R185" s="3"/>
      <c r="S185" s="3"/>
      <c r="T185" s="3"/>
      <c r="U185" s="3"/>
    </row>
    <row r="186" spans="1:21" ht="15" customHeight="1" x14ac:dyDescent="0.2">
      <c r="A186" s="7">
        <v>41036</v>
      </c>
      <c r="B186" s="8" t="s">
        <v>20</v>
      </c>
      <c r="C186" s="8" t="s">
        <v>92</v>
      </c>
      <c r="D186" s="105" t="s">
        <v>131</v>
      </c>
      <c r="E186" s="105" t="s">
        <v>12</v>
      </c>
      <c r="F186" s="9"/>
      <c r="G186" s="106"/>
      <c r="H186" s="9">
        <v>5000000</v>
      </c>
      <c r="I186" s="10">
        <f>M186</f>
        <v>52.914000000000001</v>
      </c>
      <c r="J186" s="9">
        <f>H186/I186</f>
        <v>94492.950825868393</v>
      </c>
      <c r="K186" s="9">
        <f t="shared" si="12"/>
        <v>-532393.79818852968</v>
      </c>
      <c r="L186" s="3"/>
      <c r="M186" s="56">
        <v>52.914000000000001</v>
      </c>
      <c r="N186" s="3"/>
      <c r="O186" s="3"/>
      <c r="P186" s="3"/>
      <c r="Q186" s="3"/>
      <c r="R186" s="3"/>
      <c r="S186" s="3"/>
      <c r="T186" s="3"/>
      <c r="U186" s="3"/>
    </row>
    <row r="187" spans="1:21" ht="15" customHeight="1" x14ac:dyDescent="0.2">
      <c r="A187" s="7">
        <v>41036</v>
      </c>
      <c r="B187" s="8" t="s">
        <v>9</v>
      </c>
      <c r="C187" s="8" t="s">
        <v>72</v>
      </c>
      <c r="D187" s="8" t="s">
        <v>132</v>
      </c>
      <c r="E187" s="8" t="s">
        <v>12</v>
      </c>
      <c r="F187" s="107"/>
      <c r="G187" s="106"/>
      <c r="H187" s="9">
        <v>-5000000</v>
      </c>
      <c r="I187" s="10">
        <f>M187</f>
        <v>52.914000000000001</v>
      </c>
      <c r="J187" s="9">
        <f>H187/I187</f>
        <v>-94492.950825868393</v>
      </c>
      <c r="K187" s="9">
        <f t="shared" si="12"/>
        <v>-626886.74901439808</v>
      </c>
      <c r="L187" s="8" t="s">
        <v>8</v>
      </c>
      <c r="M187" s="56">
        <v>52.914000000000001</v>
      </c>
      <c r="N187" s="3"/>
      <c r="O187" s="3"/>
      <c r="P187" s="3"/>
      <c r="Q187" s="3"/>
      <c r="R187" s="3"/>
      <c r="S187" s="3"/>
      <c r="T187" s="3"/>
      <c r="U187" s="3"/>
    </row>
    <row r="188" spans="1:21" ht="15" customHeight="1" x14ac:dyDescent="0.2">
      <c r="A188" s="69">
        <v>41037</v>
      </c>
      <c r="B188" s="25" t="s">
        <v>4</v>
      </c>
      <c r="C188" s="25" t="s">
        <v>5</v>
      </c>
      <c r="D188" s="25" t="s">
        <v>128</v>
      </c>
      <c r="E188" s="25" t="s">
        <v>15</v>
      </c>
      <c r="F188" s="26"/>
      <c r="G188" s="26"/>
      <c r="H188" s="16"/>
      <c r="I188" s="26"/>
      <c r="J188" s="16">
        <v>373800</v>
      </c>
      <c r="K188" s="16">
        <f t="shared" si="12"/>
        <v>-253086.74901439808</v>
      </c>
      <c r="L188" s="8" t="s">
        <v>8</v>
      </c>
      <c r="M188" s="56"/>
      <c r="N188" s="3"/>
      <c r="O188" s="3"/>
      <c r="P188" s="3"/>
      <c r="Q188" s="3"/>
      <c r="R188" s="3"/>
      <c r="S188" s="3"/>
      <c r="T188" s="3"/>
      <c r="U188" s="3"/>
    </row>
    <row r="189" spans="1:21" ht="15" customHeight="1" x14ac:dyDescent="0.2">
      <c r="A189" s="93">
        <v>41043</v>
      </c>
      <c r="B189" s="94" t="s">
        <v>4</v>
      </c>
      <c r="C189" s="94" t="s">
        <v>118</v>
      </c>
      <c r="D189" s="94" t="s">
        <v>133</v>
      </c>
      <c r="E189" s="94" t="s">
        <v>7</v>
      </c>
      <c r="F189" s="95"/>
      <c r="G189" s="96"/>
      <c r="H189" s="95"/>
      <c r="I189" s="96"/>
      <c r="J189" s="95">
        <v>38764.42</v>
      </c>
      <c r="K189" s="95">
        <f t="shared" si="12"/>
        <v>-214322.3290143981</v>
      </c>
      <c r="L189" s="19"/>
      <c r="M189" s="56"/>
      <c r="N189" s="3"/>
      <c r="O189" s="3"/>
      <c r="P189" s="3"/>
      <c r="Q189" s="3"/>
      <c r="R189" s="3"/>
      <c r="S189" s="3"/>
      <c r="T189" s="3"/>
      <c r="U189" s="3"/>
    </row>
    <row r="190" spans="1:21" ht="15" customHeight="1" x14ac:dyDescent="0.2">
      <c r="A190" s="93">
        <v>41046</v>
      </c>
      <c r="B190" s="94" t="s">
        <v>4</v>
      </c>
      <c r="C190" s="94" t="s">
        <v>118</v>
      </c>
      <c r="D190" s="94" t="s">
        <v>133</v>
      </c>
      <c r="E190" s="94" t="s">
        <v>7</v>
      </c>
      <c r="F190" s="95"/>
      <c r="G190" s="96"/>
      <c r="H190" s="95"/>
      <c r="I190" s="96"/>
      <c r="J190" s="95">
        <v>38764.42</v>
      </c>
      <c r="K190" s="95">
        <f t="shared" si="12"/>
        <v>-175557.90901439812</v>
      </c>
      <c r="L190" s="19"/>
      <c r="M190" s="56"/>
      <c r="N190" s="3"/>
      <c r="O190" s="3"/>
      <c r="P190" s="3"/>
      <c r="Q190" s="3"/>
      <c r="R190" s="3"/>
      <c r="S190" s="3"/>
      <c r="T190" s="3"/>
      <c r="U190" s="3"/>
    </row>
    <row r="191" spans="1:21" ht="15" customHeight="1" x14ac:dyDescent="0.2">
      <c r="A191" s="93">
        <v>41046</v>
      </c>
      <c r="B191" s="94" t="s">
        <v>4</v>
      </c>
      <c r="C191" s="94" t="s">
        <v>28</v>
      </c>
      <c r="D191" s="94" t="s">
        <v>11</v>
      </c>
      <c r="E191" s="94" t="s">
        <v>7</v>
      </c>
      <c r="F191" s="95"/>
      <c r="G191" s="96"/>
      <c r="H191" s="95"/>
      <c r="I191" s="96"/>
      <c r="J191" s="95">
        <v>-969086</v>
      </c>
      <c r="K191" s="95">
        <f t="shared" si="12"/>
        <v>-1144643.9090143982</v>
      </c>
      <c r="L191" s="19"/>
      <c r="M191" s="56"/>
      <c r="N191" s="3"/>
      <c r="O191" s="3"/>
      <c r="P191" s="3"/>
      <c r="Q191" s="3"/>
      <c r="R191" s="3"/>
      <c r="S191" s="3"/>
      <c r="T191" s="3"/>
      <c r="U191" s="3"/>
    </row>
    <row r="192" spans="1:21" ht="15" customHeight="1" x14ac:dyDescent="0.2">
      <c r="A192" s="108">
        <v>41048</v>
      </c>
      <c r="B192" s="109" t="s">
        <v>4</v>
      </c>
      <c r="C192" s="109" t="s">
        <v>5</v>
      </c>
      <c r="D192" s="109" t="s">
        <v>11</v>
      </c>
      <c r="E192" s="109" t="s">
        <v>7</v>
      </c>
      <c r="F192" s="20"/>
      <c r="G192" s="37"/>
      <c r="H192" s="20"/>
      <c r="I192" s="37"/>
      <c r="J192" s="20">
        <v>119015</v>
      </c>
      <c r="K192" s="20">
        <f t="shared" si="12"/>
        <v>-1025628.9090143982</v>
      </c>
      <c r="L192" s="8" t="s">
        <v>8</v>
      </c>
      <c r="M192" s="56"/>
      <c r="N192" s="3"/>
      <c r="O192" s="3"/>
      <c r="P192" s="3"/>
      <c r="Q192" s="3"/>
      <c r="R192" s="3"/>
      <c r="S192" s="3"/>
      <c r="T192" s="3"/>
      <c r="U192" s="3"/>
    </row>
    <row r="193" spans="1:21" ht="15" customHeight="1" x14ac:dyDescent="0.2">
      <c r="A193" s="110">
        <v>41048</v>
      </c>
      <c r="B193" s="111" t="s">
        <v>4</v>
      </c>
      <c r="C193" s="111" t="s">
        <v>5</v>
      </c>
      <c r="D193" s="111" t="s">
        <v>11</v>
      </c>
      <c r="E193" s="111" t="s">
        <v>7</v>
      </c>
      <c r="F193" s="16"/>
      <c r="G193" s="27"/>
      <c r="H193" s="16"/>
      <c r="I193" s="27"/>
      <c r="J193" s="16">
        <v>360000</v>
      </c>
      <c r="K193" s="9">
        <f t="shared" si="12"/>
        <v>-665628.90901439823</v>
      </c>
      <c r="L193" s="8" t="s">
        <v>8</v>
      </c>
      <c r="M193" s="56"/>
      <c r="N193" s="3"/>
      <c r="O193" s="3"/>
      <c r="P193" s="3"/>
      <c r="Q193" s="3"/>
      <c r="R193" s="3"/>
      <c r="S193" s="3"/>
      <c r="T193" s="3"/>
      <c r="U193" s="3"/>
    </row>
    <row r="194" spans="1:21" ht="15" customHeight="1" x14ac:dyDescent="0.2">
      <c r="A194" s="71">
        <v>41053</v>
      </c>
      <c r="B194" s="72" t="s">
        <v>20</v>
      </c>
      <c r="C194" s="72" t="s">
        <v>21</v>
      </c>
      <c r="D194" s="72" t="s">
        <v>24</v>
      </c>
      <c r="E194" s="72" t="s">
        <v>12</v>
      </c>
      <c r="F194" s="73"/>
      <c r="G194" s="74"/>
      <c r="H194" s="73">
        <v>-12500000</v>
      </c>
      <c r="I194" s="74">
        <f>-20000000/-360000</f>
        <v>55.555555555555557</v>
      </c>
      <c r="J194" s="73">
        <f>H194/I194</f>
        <v>-225000</v>
      </c>
      <c r="K194" s="23">
        <f t="shared" si="12"/>
        <v>-890628.90901439823</v>
      </c>
      <c r="L194" s="3"/>
      <c r="M194" s="56">
        <v>55.570999999999998</v>
      </c>
      <c r="N194" s="3"/>
      <c r="O194" s="3"/>
      <c r="P194" s="3"/>
      <c r="Q194" s="3"/>
      <c r="R194" s="3"/>
      <c r="S194" s="3"/>
      <c r="T194" s="3"/>
      <c r="U194" s="3"/>
    </row>
    <row r="195" spans="1:21" ht="15" customHeight="1" x14ac:dyDescent="0.2">
      <c r="A195" s="71">
        <v>41057</v>
      </c>
      <c r="B195" s="72" t="s">
        <v>20</v>
      </c>
      <c r="C195" s="72" t="s">
        <v>21</v>
      </c>
      <c r="D195" s="72" t="s">
        <v>24</v>
      </c>
      <c r="E195" s="72" t="s">
        <v>12</v>
      </c>
      <c r="F195" s="73"/>
      <c r="G195" s="74"/>
      <c r="H195" s="73">
        <v>-7500000</v>
      </c>
      <c r="I195" s="74">
        <f>I194</f>
        <v>55.555555555555557</v>
      </c>
      <c r="J195" s="73">
        <f>H195/I195</f>
        <v>-135000</v>
      </c>
      <c r="K195" s="23">
        <f t="shared" si="12"/>
        <v>-1025628.9090143982</v>
      </c>
      <c r="L195" s="3"/>
      <c r="M195" s="56">
        <v>55.186</v>
      </c>
      <c r="N195" s="3"/>
      <c r="O195" s="3"/>
      <c r="P195" s="3"/>
      <c r="Q195" s="3"/>
      <c r="R195" s="3"/>
      <c r="S195" s="3"/>
      <c r="T195" s="3"/>
      <c r="U195" s="3"/>
    </row>
    <row r="196" spans="1:21" ht="15" customHeight="1" x14ac:dyDescent="0.2">
      <c r="A196" s="71">
        <v>41060</v>
      </c>
      <c r="B196" s="72" t="s">
        <v>9</v>
      </c>
      <c r="C196" s="72" t="s">
        <v>72</v>
      </c>
      <c r="D196" s="72" t="s">
        <v>132</v>
      </c>
      <c r="E196" s="72" t="s">
        <v>12</v>
      </c>
      <c r="F196" s="73"/>
      <c r="G196" s="74"/>
      <c r="H196" s="73">
        <v>-30000000</v>
      </c>
      <c r="I196" s="74">
        <f>M196</f>
        <v>56.085000000000001</v>
      </c>
      <c r="J196" s="73">
        <f>H196/I196</f>
        <v>-534902.3803155924</v>
      </c>
      <c r="K196" s="23">
        <f t="shared" si="12"/>
        <v>-1560531.2893299907</v>
      </c>
      <c r="L196" s="8" t="s">
        <v>8</v>
      </c>
      <c r="M196" s="56">
        <v>56.085000000000001</v>
      </c>
      <c r="N196" s="3"/>
      <c r="O196" s="3"/>
      <c r="P196" s="3"/>
      <c r="Q196" s="3"/>
      <c r="R196" s="3"/>
      <c r="S196" s="3"/>
      <c r="T196" s="3"/>
      <c r="U196" s="3"/>
    </row>
    <row r="197" spans="1:21" ht="15" customHeight="1" x14ac:dyDescent="0.2">
      <c r="A197" s="71">
        <v>41065</v>
      </c>
      <c r="B197" s="72" t="s">
        <v>9</v>
      </c>
      <c r="C197" s="72" t="s">
        <v>72</v>
      </c>
      <c r="D197" s="72" t="s">
        <v>132</v>
      </c>
      <c r="E197" s="72" t="s">
        <v>12</v>
      </c>
      <c r="F197" s="73"/>
      <c r="G197" s="74"/>
      <c r="H197" s="73">
        <v>-6600000</v>
      </c>
      <c r="I197" s="74">
        <f>M197</f>
        <v>55.645000000000003</v>
      </c>
      <c r="J197" s="73">
        <f>H197/I197</f>
        <v>-118609.03944649114</v>
      </c>
      <c r="K197" s="23">
        <f t="shared" si="12"/>
        <v>-1679140.3287764818</v>
      </c>
      <c r="L197" s="8" t="s">
        <v>8</v>
      </c>
      <c r="M197" s="56">
        <v>55.645000000000003</v>
      </c>
      <c r="N197" s="3"/>
      <c r="O197" s="3"/>
      <c r="P197" s="3"/>
      <c r="Q197" s="3"/>
      <c r="R197" s="3"/>
      <c r="S197" s="3"/>
      <c r="T197" s="3"/>
      <c r="U197" s="3"/>
    </row>
    <row r="198" spans="1:21" ht="15" customHeight="1" x14ac:dyDescent="0.2">
      <c r="A198" s="71">
        <v>41065</v>
      </c>
      <c r="B198" s="72" t="s">
        <v>9</v>
      </c>
      <c r="C198" s="72" t="s">
        <v>72</v>
      </c>
      <c r="D198" s="72" t="s">
        <v>132</v>
      </c>
      <c r="E198" s="72" t="s">
        <v>12</v>
      </c>
      <c r="F198" s="73"/>
      <c r="G198" s="74"/>
      <c r="H198" s="73">
        <v>-5000000</v>
      </c>
      <c r="I198" s="74">
        <f>M198</f>
        <v>55.645000000000003</v>
      </c>
      <c r="J198" s="73">
        <f>H198/I198</f>
        <v>-89855.332914008439</v>
      </c>
      <c r="K198" s="23">
        <f t="shared" si="12"/>
        <v>-1768995.6616904903</v>
      </c>
      <c r="L198" s="8" t="s">
        <v>8</v>
      </c>
      <c r="M198" s="56">
        <v>55.645000000000003</v>
      </c>
      <c r="N198" s="3"/>
      <c r="O198" s="3"/>
      <c r="P198" s="3"/>
      <c r="Q198" s="3"/>
      <c r="R198" s="3"/>
      <c r="S198" s="3"/>
      <c r="T198" s="3"/>
      <c r="U198" s="3"/>
    </row>
    <row r="199" spans="1:21" ht="15" customHeight="1" x14ac:dyDescent="0.2">
      <c r="A199" s="71">
        <v>41066</v>
      </c>
      <c r="B199" s="72" t="s">
        <v>13</v>
      </c>
      <c r="C199" s="72" t="s">
        <v>14</v>
      </c>
      <c r="D199" s="72" t="s">
        <v>11</v>
      </c>
      <c r="E199" s="72" t="s">
        <v>15</v>
      </c>
      <c r="F199" s="73">
        <v>8388833.7899999991</v>
      </c>
      <c r="G199" s="74">
        <f>M199</f>
        <v>8.33</v>
      </c>
      <c r="H199" s="73"/>
      <c r="I199" s="75"/>
      <c r="J199" s="73">
        <f>F199/G199</f>
        <v>1007062.8799519807</v>
      </c>
      <c r="K199" s="23">
        <f t="shared" si="12"/>
        <v>-761932.78173850966</v>
      </c>
      <c r="L199" s="8" t="s">
        <v>8</v>
      </c>
      <c r="M199" s="56">
        <v>8.33</v>
      </c>
      <c r="N199" s="3"/>
      <c r="O199" s="3"/>
      <c r="P199" s="3"/>
      <c r="Q199" s="3"/>
      <c r="R199" s="3"/>
      <c r="S199" s="3"/>
      <c r="T199" s="3"/>
      <c r="U199" s="3"/>
    </row>
    <row r="200" spans="1:21" ht="15" customHeight="1" x14ac:dyDescent="0.2">
      <c r="A200" s="71">
        <v>41074</v>
      </c>
      <c r="B200" s="72" t="s">
        <v>87</v>
      </c>
      <c r="C200" s="72" t="s">
        <v>134</v>
      </c>
      <c r="D200" s="72" t="s">
        <v>135</v>
      </c>
      <c r="E200" s="72" t="s">
        <v>15</v>
      </c>
      <c r="F200" s="73"/>
      <c r="G200" s="74"/>
      <c r="H200" s="73"/>
      <c r="I200" s="74"/>
      <c r="J200" s="73">
        <v>500000</v>
      </c>
      <c r="K200" s="23">
        <f t="shared" si="12"/>
        <v>-261932.78173850966</v>
      </c>
      <c r="L200" s="8" t="s">
        <v>8</v>
      </c>
      <c r="M200" s="56"/>
      <c r="N200" s="3"/>
      <c r="O200" s="3"/>
      <c r="P200" s="3"/>
      <c r="Q200" s="3"/>
      <c r="R200" s="3"/>
      <c r="S200" s="3"/>
      <c r="T200" s="3"/>
      <c r="U200" s="3"/>
    </row>
    <row r="201" spans="1:21" ht="15" customHeight="1" x14ac:dyDescent="0.2">
      <c r="A201" s="71">
        <v>41082</v>
      </c>
      <c r="B201" s="72" t="s">
        <v>13</v>
      </c>
      <c r="C201" s="72" t="s">
        <v>14</v>
      </c>
      <c r="D201" s="72" t="s">
        <v>11</v>
      </c>
      <c r="E201" s="72" t="s">
        <v>15</v>
      </c>
      <c r="F201" s="73">
        <v>-4100000</v>
      </c>
      <c r="G201" s="74">
        <f>M201</f>
        <v>8.41</v>
      </c>
      <c r="H201" s="73"/>
      <c r="I201" s="74"/>
      <c r="J201" s="73">
        <f>F201/G201</f>
        <v>-487514.86325802613</v>
      </c>
      <c r="K201" s="23">
        <f t="shared" si="12"/>
        <v>-749447.64499653573</v>
      </c>
      <c r="L201" s="8" t="s">
        <v>8</v>
      </c>
      <c r="M201" s="56">
        <v>8.41</v>
      </c>
      <c r="N201" s="3"/>
      <c r="O201" s="3"/>
      <c r="P201" s="3"/>
      <c r="Q201" s="3"/>
      <c r="R201" s="3"/>
      <c r="S201" s="3"/>
      <c r="T201" s="3"/>
      <c r="U201" s="3"/>
    </row>
    <row r="202" spans="1:21" ht="15" customHeight="1" x14ac:dyDescent="0.2">
      <c r="A202" s="112">
        <v>41090</v>
      </c>
      <c r="B202" s="113" t="s">
        <v>20</v>
      </c>
      <c r="C202" s="113" t="s">
        <v>92</v>
      </c>
      <c r="D202" s="114" t="s">
        <v>131</v>
      </c>
      <c r="E202" s="114" t="s">
        <v>12</v>
      </c>
      <c r="F202" s="24"/>
      <c r="G202" s="115"/>
      <c r="H202" s="24">
        <v>5000000</v>
      </c>
      <c r="I202" s="78">
        <f>M202</f>
        <v>55.625</v>
      </c>
      <c r="J202" s="24">
        <f>H202/I202</f>
        <v>89887.6404494382</v>
      </c>
      <c r="K202" s="9">
        <f t="shared" si="12"/>
        <v>-659560.00454709749</v>
      </c>
      <c r="L202" s="3"/>
      <c r="M202" s="56">
        <v>55.625</v>
      </c>
      <c r="N202" s="3"/>
      <c r="O202" s="3"/>
      <c r="P202" s="3"/>
      <c r="Q202" s="3"/>
      <c r="R202" s="3"/>
      <c r="S202" s="3"/>
      <c r="T202" s="3"/>
      <c r="U202" s="3"/>
    </row>
    <row r="203" spans="1:21" ht="15" customHeight="1" x14ac:dyDescent="0.2">
      <c r="A203" s="71">
        <v>41092</v>
      </c>
      <c r="B203" s="72" t="s">
        <v>13</v>
      </c>
      <c r="C203" s="72" t="s">
        <v>14</v>
      </c>
      <c r="D203" s="72" t="s">
        <v>6</v>
      </c>
      <c r="E203" s="72" t="s">
        <v>15</v>
      </c>
      <c r="F203" s="73">
        <v>-4150000</v>
      </c>
      <c r="G203" s="74">
        <f>F203/-J204</f>
        <v>8.3000000000000007</v>
      </c>
      <c r="H203" s="73"/>
      <c r="I203" s="74"/>
      <c r="J203" s="73">
        <f>F203/G203</f>
        <v>-499999.99999999994</v>
      </c>
      <c r="K203" s="23">
        <f t="shared" si="12"/>
        <v>-1159560.0045470975</v>
      </c>
      <c r="L203" s="8" t="s">
        <v>8</v>
      </c>
      <c r="M203" s="56">
        <v>8.17</v>
      </c>
      <c r="N203" s="3"/>
      <c r="O203" s="3"/>
      <c r="P203" s="3"/>
      <c r="Q203" s="3"/>
      <c r="R203" s="3"/>
      <c r="S203" s="3"/>
      <c r="T203" s="3"/>
      <c r="U203" s="3"/>
    </row>
    <row r="204" spans="1:21" ht="15" customHeight="1" x14ac:dyDescent="0.2">
      <c r="A204" s="71">
        <v>41092</v>
      </c>
      <c r="B204" s="72" t="s">
        <v>4</v>
      </c>
      <c r="C204" s="72" t="s">
        <v>5</v>
      </c>
      <c r="D204" s="72" t="s">
        <v>136</v>
      </c>
      <c r="E204" s="72" t="s">
        <v>7</v>
      </c>
      <c r="F204" s="73"/>
      <c r="G204" s="74"/>
      <c r="H204" s="73"/>
      <c r="I204" s="74"/>
      <c r="J204" s="73">
        <f t="shared" ref="J204:J213" si="13">1835000/3.67</f>
        <v>500000</v>
      </c>
      <c r="K204" s="23">
        <f t="shared" si="12"/>
        <v>-659560.00454709749</v>
      </c>
      <c r="L204" s="8" t="s">
        <v>8</v>
      </c>
      <c r="M204" s="56"/>
      <c r="N204" s="3"/>
      <c r="O204" s="3"/>
      <c r="P204" s="3"/>
      <c r="Q204" s="3"/>
      <c r="R204" s="3"/>
      <c r="S204" s="3"/>
      <c r="T204" s="3"/>
      <c r="U204" s="3"/>
    </row>
    <row r="205" spans="1:21" ht="15" customHeight="1" x14ac:dyDescent="0.2">
      <c r="A205" s="71">
        <v>41095</v>
      </c>
      <c r="B205" s="72" t="s">
        <v>9</v>
      </c>
      <c r="C205" s="72" t="s">
        <v>72</v>
      </c>
      <c r="D205" s="72" t="s">
        <v>132</v>
      </c>
      <c r="E205" s="72" t="s">
        <v>12</v>
      </c>
      <c r="F205" s="73"/>
      <c r="G205" s="74"/>
      <c r="H205" s="73">
        <v>-20000000</v>
      </c>
      <c r="I205" s="74">
        <f>M205</f>
        <v>54.957000000000001</v>
      </c>
      <c r="J205" s="73">
        <v>-362500</v>
      </c>
      <c r="K205" s="23">
        <f t="shared" si="12"/>
        <v>-1022060.0045470975</v>
      </c>
      <c r="L205" s="8" t="s">
        <v>8</v>
      </c>
      <c r="M205" s="56">
        <v>54.957000000000001</v>
      </c>
      <c r="N205" s="3"/>
      <c r="O205" s="3"/>
      <c r="P205" s="3"/>
      <c r="Q205" s="3"/>
      <c r="R205" s="3"/>
      <c r="S205" s="3"/>
      <c r="T205" s="3"/>
      <c r="U205" s="3"/>
    </row>
    <row r="206" spans="1:21" ht="15" customHeight="1" x14ac:dyDescent="0.2">
      <c r="A206" s="71">
        <v>41096</v>
      </c>
      <c r="B206" s="72" t="s">
        <v>13</v>
      </c>
      <c r="C206" s="72" t="s">
        <v>14</v>
      </c>
      <c r="D206" s="72" t="s">
        <v>6</v>
      </c>
      <c r="E206" s="72" t="s">
        <v>15</v>
      </c>
      <c r="F206" s="73">
        <v>2900000</v>
      </c>
      <c r="G206" s="74">
        <f>F206/-J205</f>
        <v>8</v>
      </c>
      <c r="H206" s="73"/>
      <c r="I206" s="74"/>
      <c r="J206" s="73">
        <f>F206/G206</f>
        <v>362500</v>
      </c>
      <c r="K206" s="23">
        <f t="shared" si="12"/>
        <v>-659560.00454709749</v>
      </c>
      <c r="L206" s="8" t="s">
        <v>8</v>
      </c>
      <c r="M206" s="56">
        <v>8.2799999999999994</v>
      </c>
      <c r="N206" s="3"/>
      <c r="O206" s="3"/>
      <c r="P206" s="3"/>
      <c r="Q206" s="3"/>
      <c r="R206" s="3"/>
      <c r="S206" s="3"/>
      <c r="T206" s="3"/>
      <c r="U206" s="3"/>
    </row>
    <row r="207" spans="1:21" ht="15" customHeight="1" x14ac:dyDescent="0.2">
      <c r="A207" s="71">
        <v>41101</v>
      </c>
      <c r="B207" s="72" t="s">
        <v>13</v>
      </c>
      <c r="C207" s="72" t="s">
        <v>14</v>
      </c>
      <c r="D207" s="72" t="s">
        <v>6</v>
      </c>
      <c r="E207" s="72" t="s">
        <v>15</v>
      </c>
      <c r="F207" s="73">
        <v>-8250000</v>
      </c>
      <c r="G207" s="116">
        <f>M207</f>
        <v>8.25</v>
      </c>
      <c r="H207" s="73"/>
      <c r="I207" s="74"/>
      <c r="J207" s="73">
        <f>F207/G207</f>
        <v>-1000000</v>
      </c>
      <c r="K207" s="23">
        <f t="shared" si="12"/>
        <v>-1659560.0045470975</v>
      </c>
      <c r="L207" s="8" t="s">
        <v>8</v>
      </c>
      <c r="M207" s="56">
        <v>8.25</v>
      </c>
      <c r="N207" s="3"/>
      <c r="O207" s="3"/>
      <c r="P207" s="3"/>
      <c r="Q207" s="3"/>
      <c r="R207" s="3"/>
      <c r="S207" s="3"/>
      <c r="T207" s="3"/>
      <c r="U207" s="3"/>
    </row>
    <row r="208" spans="1:21" ht="15" customHeight="1" x14ac:dyDescent="0.2">
      <c r="A208" s="71">
        <v>41102</v>
      </c>
      <c r="B208" s="72" t="s">
        <v>13</v>
      </c>
      <c r="C208" s="72" t="s">
        <v>14</v>
      </c>
      <c r="D208" s="72" t="s">
        <v>6</v>
      </c>
      <c r="E208" s="72" t="s">
        <v>15</v>
      </c>
      <c r="F208" s="73">
        <v>-8250000</v>
      </c>
      <c r="G208" s="116">
        <f>M208</f>
        <v>8.25</v>
      </c>
      <c r="H208" s="73"/>
      <c r="I208" s="74"/>
      <c r="J208" s="73">
        <f>F208/G208</f>
        <v>-1000000</v>
      </c>
      <c r="K208" s="23">
        <f t="shared" si="12"/>
        <v>-2659560.0045470977</v>
      </c>
      <c r="L208" s="8" t="s">
        <v>8</v>
      </c>
      <c r="M208" s="56">
        <v>8.25</v>
      </c>
      <c r="N208" s="3"/>
      <c r="O208" s="3"/>
      <c r="P208" s="3"/>
      <c r="Q208" s="3"/>
      <c r="R208" s="3"/>
      <c r="S208" s="3"/>
      <c r="T208" s="3"/>
      <c r="U208" s="3"/>
    </row>
    <row r="209" spans="1:21" ht="15" customHeight="1" x14ac:dyDescent="0.2">
      <c r="A209" s="71">
        <v>41104</v>
      </c>
      <c r="B209" s="72" t="s">
        <v>4</v>
      </c>
      <c r="C209" s="72" t="s">
        <v>5</v>
      </c>
      <c r="D209" s="72" t="s">
        <v>137</v>
      </c>
      <c r="E209" s="72" t="s">
        <v>7</v>
      </c>
      <c r="F209" s="73"/>
      <c r="G209" s="74"/>
      <c r="H209" s="73"/>
      <c r="I209" s="74"/>
      <c r="J209" s="73">
        <f t="shared" si="13"/>
        <v>500000</v>
      </c>
      <c r="K209" s="23">
        <f t="shared" si="12"/>
        <v>-2159560.0045470977</v>
      </c>
      <c r="L209" s="8" t="s">
        <v>8</v>
      </c>
      <c r="M209" s="56"/>
      <c r="N209" s="3"/>
      <c r="O209" s="3"/>
      <c r="P209" s="3"/>
      <c r="Q209" s="3"/>
      <c r="R209" s="3"/>
      <c r="S209" s="3"/>
      <c r="T209" s="3"/>
      <c r="U209" s="3"/>
    </row>
    <row r="210" spans="1:21" ht="15" customHeight="1" x14ac:dyDescent="0.2">
      <c r="A210" s="71">
        <v>41104</v>
      </c>
      <c r="B210" s="72" t="s">
        <v>4</v>
      </c>
      <c r="C210" s="72" t="s">
        <v>5</v>
      </c>
      <c r="D210" s="72" t="s">
        <v>137</v>
      </c>
      <c r="E210" s="72" t="s">
        <v>7</v>
      </c>
      <c r="F210" s="73"/>
      <c r="G210" s="74"/>
      <c r="H210" s="73"/>
      <c r="I210" s="74"/>
      <c r="J210" s="73">
        <f t="shared" si="13"/>
        <v>500000</v>
      </c>
      <c r="K210" s="117">
        <f t="shared" si="12"/>
        <v>-1659560.0045470977</v>
      </c>
      <c r="L210" s="8" t="s">
        <v>8</v>
      </c>
      <c r="M210" s="56"/>
      <c r="N210" s="3"/>
      <c r="O210" s="3"/>
      <c r="P210" s="3"/>
      <c r="Q210" s="3"/>
      <c r="R210" s="3"/>
      <c r="S210" s="3"/>
      <c r="T210" s="3"/>
      <c r="U210" s="3"/>
    </row>
    <row r="211" spans="1:21" ht="15" customHeight="1" x14ac:dyDescent="0.2">
      <c r="A211" s="52">
        <v>41104</v>
      </c>
      <c r="B211" s="53" t="s">
        <v>13</v>
      </c>
      <c r="C211" s="53" t="s">
        <v>14</v>
      </c>
      <c r="D211" s="53" t="s">
        <v>6</v>
      </c>
      <c r="E211" s="118"/>
      <c r="F211" s="54">
        <v>900000</v>
      </c>
      <c r="G211" s="55">
        <v>8</v>
      </c>
      <c r="H211" s="54"/>
      <c r="I211" s="55"/>
      <c r="J211" s="54">
        <f>F211/G211</f>
        <v>112500</v>
      </c>
      <c r="K211" s="53" t="s">
        <v>126</v>
      </c>
      <c r="L211" s="62" t="s">
        <v>8</v>
      </c>
      <c r="M211" s="56"/>
      <c r="N211" s="3"/>
      <c r="O211" s="3"/>
      <c r="P211" s="3"/>
      <c r="Q211" s="3"/>
      <c r="R211" s="3"/>
      <c r="S211" s="3"/>
      <c r="T211" s="3"/>
      <c r="U211" s="3"/>
    </row>
    <row r="212" spans="1:21" ht="15" customHeight="1" x14ac:dyDescent="0.2">
      <c r="A212" s="71">
        <v>41106</v>
      </c>
      <c r="B212" s="72" t="s">
        <v>4</v>
      </c>
      <c r="C212" s="72" t="s">
        <v>5</v>
      </c>
      <c r="D212" s="72" t="s">
        <v>137</v>
      </c>
      <c r="E212" s="75"/>
      <c r="F212" s="73"/>
      <c r="G212" s="74"/>
      <c r="H212" s="73"/>
      <c r="I212" s="74"/>
      <c r="J212" s="73">
        <f t="shared" si="13"/>
        <v>500000</v>
      </c>
      <c r="K212" s="119">
        <f>K210+J212</f>
        <v>-1159560.0045470977</v>
      </c>
      <c r="L212" s="8" t="s">
        <v>8</v>
      </c>
      <c r="M212" s="56"/>
      <c r="N212" s="3"/>
      <c r="O212" s="3"/>
      <c r="P212" s="3"/>
      <c r="Q212" s="3"/>
      <c r="R212" s="3"/>
      <c r="S212" s="3"/>
      <c r="T212" s="3"/>
      <c r="U212" s="3"/>
    </row>
    <row r="213" spans="1:21" ht="15" customHeight="1" x14ac:dyDescent="0.2">
      <c r="A213" s="71">
        <v>41108</v>
      </c>
      <c r="B213" s="72" t="s">
        <v>4</v>
      </c>
      <c r="C213" s="72" t="s">
        <v>5</v>
      </c>
      <c r="D213" s="72" t="s">
        <v>137</v>
      </c>
      <c r="E213" s="75"/>
      <c r="F213" s="73"/>
      <c r="G213" s="74"/>
      <c r="H213" s="73"/>
      <c r="I213" s="74"/>
      <c r="J213" s="73">
        <f t="shared" si="13"/>
        <v>500000</v>
      </c>
      <c r="K213" s="23">
        <f>K212+J213</f>
        <v>-659560.00454709772</v>
      </c>
      <c r="L213" s="8" t="s">
        <v>8</v>
      </c>
      <c r="M213" s="56"/>
      <c r="N213" s="3"/>
      <c r="O213" s="3"/>
      <c r="P213" s="3"/>
      <c r="Q213" s="3"/>
      <c r="R213" s="3"/>
      <c r="S213" s="3"/>
      <c r="T213" s="3"/>
      <c r="U213" s="3"/>
    </row>
    <row r="214" spans="1:21" ht="15" customHeight="1" x14ac:dyDescent="0.2">
      <c r="A214" s="71">
        <v>41150</v>
      </c>
      <c r="B214" s="72" t="s">
        <v>4</v>
      </c>
      <c r="C214" s="72" t="s">
        <v>5</v>
      </c>
      <c r="D214" s="75"/>
      <c r="E214" s="72" t="s">
        <v>7</v>
      </c>
      <c r="F214" s="73"/>
      <c r="G214" s="74"/>
      <c r="H214" s="73"/>
      <c r="I214" s="74"/>
      <c r="J214" s="73">
        <v>-899905</v>
      </c>
      <c r="K214" s="23">
        <f>K213+J214</f>
        <v>-1559465.0045470977</v>
      </c>
      <c r="L214" s="8" t="s">
        <v>8</v>
      </c>
      <c r="M214" s="120"/>
      <c r="N214" s="3"/>
      <c r="O214" s="3"/>
      <c r="P214" s="3"/>
      <c r="Q214" s="3"/>
      <c r="R214" s="3"/>
      <c r="S214" s="3"/>
      <c r="T214" s="3"/>
      <c r="U214" s="3"/>
    </row>
    <row r="215" spans="1:21" ht="15" customHeight="1" x14ac:dyDescent="0.2">
      <c r="A215" s="71">
        <v>41150</v>
      </c>
      <c r="B215" s="72" t="s">
        <v>4</v>
      </c>
      <c r="C215" s="72" t="s">
        <v>5</v>
      </c>
      <c r="D215" s="72" t="s">
        <v>96</v>
      </c>
      <c r="E215" s="72" t="s">
        <v>15</v>
      </c>
      <c r="F215" s="73"/>
      <c r="G215" s="74"/>
      <c r="H215" s="73"/>
      <c r="I215" s="74"/>
      <c r="J215" s="73">
        <v>500000</v>
      </c>
      <c r="K215" s="23">
        <f>K214+J215</f>
        <v>-1059465.0045470977</v>
      </c>
      <c r="L215" s="8" t="s">
        <v>8</v>
      </c>
      <c r="M215" s="120"/>
      <c r="N215" s="3"/>
      <c r="O215" s="3"/>
      <c r="P215" s="3"/>
      <c r="Q215" s="3"/>
      <c r="R215" s="3"/>
      <c r="S215" s="3"/>
      <c r="T215" s="3"/>
      <c r="U215" s="3"/>
    </row>
    <row r="216" spans="1:21" ht="15" customHeight="1" x14ac:dyDescent="0.2">
      <c r="A216" s="71">
        <v>41150</v>
      </c>
      <c r="B216" s="72" t="s">
        <v>4</v>
      </c>
      <c r="C216" s="72" t="s">
        <v>5</v>
      </c>
      <c r="D216" s="72" t="s">
        <v>96</v>
      </c>
      <c r="E216" s="72" t="s">
        <v>15</v>
      </c>
      <c r="F216" s="73"/>
      <c r="G216" s="74"/>
      <c r="H216" s="73"/>
      <c r="I216" s="74"/>
      <c r="J216" s="73">
        <v>399905.00000000012</v>
      </c>
      <c r="K216" s="23">
        <f>K215+J216</f>
        <v>-659560.0045470976</v>
      </c>
      <c r="L216" s="8" t="s">
        <v>8</v>
      </c>
      <c r="M216" s="120"/>
      <c r="N216" s="3"/>
      <c r="O216" s="3"/>
      <c r="P216" s="3"/>
      <c r="Q216" s="3"/>
      <c r="R216" s="3"/>
      <c r="S216" s="3"/>
      <c r="T216" s="3"/>
      <c r="U216" s="3"/>
    </row>
    <row r="217" spans="1:21" ht="15" customHeight="1" x14ac:dyDescent="0.2">
      <c r="A217" s="35">
        <f ca="1">TODAY()</f>
        <v>43100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"/>
      <c r="L217" s="9"/>
      <c r="M217" s="120"/>
      <c r="N217" s="3"/>
      <c r="O217" s="3"/>
      <c r="P217" s="3"/>
      <c r="Q217" s="3"/>
      <c r="R217" s="3"/>
      <c r="S217" s="3"/>
      <c r="T217" s="3"/>
      <c r="U217" s="3"/>
    </row>
    <row r="218" spans="1:21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9"/>
      <c r="M218" s="120"/>
      <c r="N218" s="3"/>
      <c r="O218" s="3"/>
      <c r="P218" s="3"/>
      <c r="Q218" s="3"/>
      <c r="R218" s="3"/>
      <c r="S218" s="3"/>
      <c r="T218" s="3"/>
      <c r="U218" s="3"/>
    </row>
    <row r="219" spans="1:21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20"/>
      <c r="N219" s="3"/>
      <c r="O219" s="3"/>
      <c r="P219" s="3"/>
      <c r="Q219" s="3"/>
      <c r="R219" s="3"/>
      <c r="S219" s="3"/>
      <c r="T219" s="3"/>
      <c r="U219" s="3"/>
    </row>
    <row r="220" spans="1:21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20"/>
      <c r="N220" s="3"/>
      <c r="O220" s="3"/>
      <c r="P220" s="3"/>
      <c r="Q220" s="3"/>
      <c r="R220" s="3"/>
      <c r="S220" s="3"/>
      <c r="T220" s="3"/>
      <c r="U220" s="3"/>
    </row>
    <row r="221" spans="1:21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20"/>
      <c r="N221" s="3"/>
      <c r="O221" s="3"/>
      <c r="P221" s="3"/>
      <c r="Q221" s="3"/>
      <c r="R221" s="3"/>
      <c r="S221" s="3"/>
      <c r="T221" s="3"/>
      <c r="U221" s="3"/>
    </row>
    <row r="222" spans="1:21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20"/>
      <c r="N222" s="3"/>
      <c r="O222" s="3"/>
      <c r="P222" s="3"/>
      <c r="Q222" s="3"/>
      <c r="R222" s="3"/>
      <c r="S222" s="3"/>
      <c r="T222" s="3"/>
      <c r="U222" s="3"/>
    </row>
    <row r="223" spans="1:21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20"/>
      <c r="N223" s="3"/>
      <c r="O223" s="3"/>
      <c r="P223" s="3"/>
      <c r="Q223" s="3"/>
      <c r="R223" s="3"/>
      <c r="S223" s="3"/>
      <c r="T223" s="3"/>
      <c r="U223" s="3"/>
    </row>
    <row r="224" spans="1:21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20"/>
      <c r="N224" s="3"/>
      <c r="O224" s="3"/>
      <c r="P224" s="3"/>
      <c r="Q224" s="3"/>
      <c r="R224" s="3"/>
      <c r="S224" s="3"/>
      <c r="T224" s="3"/>
      <c r="U224" s="3"/>
    </row>
    <row r="225" spans="1:21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20"/>
      <c r="N225" s="3"/>
      <c r="O225" s="3"/>
      <c r="P225" s="3"/>
      <c r="Q225" s="3"/>
      <c r="R225" s="3"/>
      <c r="S225" s="3"/>
      <c r="T225" s="3"/>
      <c r="U225" s="3"/>
    </row>
    <row r="226" spans="1:21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20"/>
      <c r="N226" s="3"/>
      <c r="O226" s="3"/>
      <c r="P226" s="3"/>
      <c r="Q226" s="3"/>
      <c r="R226" s="3"/>
      <c r="S226" s="3"/>
      <c r="T226" s="3"/>
      <c r="U226" s="3"/>
    </row>
    <row r="227" spans="1:21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20"/>
      <c r="N227" s="3"/>
      <c r="O227" s="3"/>
      <c r="P227" s="3"/>
      <c r="Q227" s="3"/>
      <c r="R227" s="3"/>
      <c r="S227" s="3"/>
      <c r="T227" s="3"/>
      <c r="U227" s="3"/>
    </row>
    <row r="228" spans="1:21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20"/>
      <c r="N228" s="3"/>
      <c r="O228" s="3"/>
      <c r="P228" s="3"/>
      <c r="Q228" s="3"/>
      <c r="R228" s="3"/>
      <c r="S228" s="3"/>
      <c r="T228" s="3"/>
      <c r="U228" s="3"/>
    </row>
    <row r="229" spans="1:21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20"/>
      <c r="N229" s="3"/>
      <c r="O229" s="3"/>
      <c r="P229" s="3"/>
      <c r="Q229" s="3"/>
      <c r="R229" s="3"/>
      <c r="S229" s="3"/>
      <c r="T229" s="3"/>
      <c r="U229" s="3"/>
    </row>
  </sheetData>
  <pageMargins left="0.23622000000000001" right="0.23622000000000001" top="0.15748000000000001" bottom="0.19685" header="0.31496099999999999" footer="0.31496099999999999"/>
  <pageSetup scale="79" orientation="landscape"/>
  <headerFooter>
    <oddFooter>&amp;C&amp;"Helvetica Neue,Regular"&amp;12&amp;K000000&amp;P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>
      <selection activeCell="A9" sqref="A9"/>
    </sheetView>
  </sheetViews>
  <sheetFormatPr baseColWidth="10" defaultColWidth="8.83203125" defaultRowHeight="15" customHeight="1" x14ac:dyDescent="0.2"/>
  <cols>
    <col min="1" max="1" width="13.6640625" style="129" customWidth="1"/>
    <col min="2" max="2" width="13.5" style="129" customWidth="1"/>
    <col min="3" max="3" width="12.5" style="129" customWidth="1"/>
    <col min="4" max="6" width="8.83203125" style="129" customWidth="1"/>
    <col min="7" max="7" width="12.5" style="129" customWidth="1"/>
    <col min="8" max="9" width="8.83203125" style="129" customWidth="1"/>
    <col min="10" max="256" width="8.83203125" customWidth="1"/>
  </cols>
  <sheetData>
    <row r="1" spans="1:9" ht="15" customHeight="1" x14ac:dyDescent="0.2">
      <c r="A1" s="130"/>
      <c r="B1" s="130"/>
      <c r="C1" s="131"/>
      <c r="D1" s="131"/>
      <c r="E1" s="131"/>
      <c r="F1" s="131"/>
      <c r="G1" s="131"/>
      <c r="H1" s="131"/>
      <c r="I1" s="131"/>
    </row>
    <row r="2" spans="1:9" ht="15" customHeight="1" x14ac:dyDescent="0.2">
      <c r="A2" s="130">
        <v>166278</v>
      </c>
      <c r="B2" s="130">
        <v>-5932935</v>
      </c>
      <c r="C2" s="131"/>
      <c r="D2" s="131"/>
      <c r="E2" s="131"/>
      <c r="F2" s="131"/>
      <c r="G2" s="131"/>
      <c r="H2" s="131"/>
      <c r="I2" s="131"/>
    </row>
    <row r="3" spans="1:9" ht="15" customHeight="1" x14ac:dyDescent="0.2">
      <c r="A3" s="130">
        <v>148338</v>
      </c>
      <c r="B3" s="130">
        <v>-1245174</v>
      </c>
      <c r="C3" s="131"/>
      <c r="D3" s="131"/>
      <c r="E3" s="131"/>
      <c r="F3" s="131"/>
      <c r="G3" s="131"/>
      <c r="H3" s="131"/>
      <c r="I3" s="131"/>
    </row>
    <row r="4" spans="1:9" ht="15" customHeight="1" x14ac:dyDescent="0.2">
      <c r="A4" s="130">
        <v>370845</v>
      </c>
      <c r="B4" s="130">
        <v>-351941</v>
      </c>
      <c r="C4" s="131"/>
      <c r="D4" s="131"/>
      <c r="E4" s="131"/>
      <c r="F4" s="131"/>
      <c r="G4" s="131"/>
      <c r="H4" s="131"/>
      <c r="I4" s="131"/>
    </row>
    <row r="5" spans="1:9" ht="15" customHeight="1" x14ac:dyDescent="0.2">
      <c r="A5" s="130">
        <v>49837</v>
      </c>
      <c r="B5" s="130"/>
      <c r="C5" s="131"/>
      <c r="D5" s="131"/>
      <c r="E5" s="131"/>
      <c r="F5" s="131"/>
      <c r="G5" s="131"/>
      <c r="H5" s="131"/>
      <c r="I5" s="131"/>
    </row>
    <row r="6" spans="1:9" ht="15" customHeight="1" x14ac:dyDescent="0.2">
      <c r="A6" s="130">
        <v>256160</v>
      </c>
      <c r="B6" s="130"/>
      <c r="C6" s="131"/>
      <c r="D6" s="131"/>
      <c r="E6" s="131"/>
      <c r="F6" s="131"/>
      <c r="G6" s="131"/>
      <c r="H6" s="131"/>
      <c r="I6" s="131"/>
    </row>
    <row r="7" spans="1:9" ht="15" customHeight="1" x14ac:dyDescent="0.2">
      <c r="A7" s="130">
        <v>743840</v>
      </c>
      <c r="B7" s="130"/>
      <c r="C7" s="131"/>
      <c r="D7" s="131"/>
      <c r="E7" s="131"/>
      <c r="F7" s="131"/>
      <c r="G7" s="131"/>
      <c r="H7" s="131"/>
      <c r="I7" s="131"/>
    </row>
    <row r="8" spans="1:9" ht="15" customHeight="1" x14ac:dyDescent="0.2">
      <c r="A8" s="130">
        <v>600000</v>
      </c>
      <c r="B8" s="130"/>
      <c r="C8" s="131"/>
      <c r="D8" s="131"/>
      <c r="E8" s="131"/>
      <c r="F8" s="131"/>
      <c r="G8" s="131"/>
      <c r="H8" s="131"/>
      <c r="I8" s="131"/>
    </row>
    <row r="9" spans="1:9" ht="15" customHeight="1" x14ac:dyDescent="0.2">
      <c r="A9" s="130">
        <v>1824163</v>
      </c>
      <c r="B9" s="130"/>
      <c r="C9" s="131"/>
      <c r="D9" s="131"/>
      <c r="E9" s="131"/>
      <c r="F9" s="131"/>
      <c r="G9" s="131"/>
      <c r="H9" s="131"/>
      <c r="I9" s="131"/>
    </row>
    <row r="10" spans="1:9" ht="15" customHeight="1" x14ac:dyDescent="0.2">
      <c r="A10" s="130">
        <v>1041500</v>
      </c>
      <c r="B10" s="130"/>
      <c r="C10" s="131"/>
      <c r="D10" s="131"/>
      <c r="E10" s="131"/>
      <c r="F10" s="132">
        <v>36363.63636363636</v>
      </c>
      <c r="G10" s="131"/>
      <c r="H10" s="131"/>
      <c r="I10" s="131"/>
    </row>
    <row r="11" spans="1:9" ht="15" customHeight="1" x14ac:dyDescent="0.2">
      <c r="A11" s="130">
        <v>4000000</v>
      </c>
      <c r="B11" s="130"/>
      <c r="C11" s="131"/>
      <c r="D11" s="131"/>
      <c r="E11" s="131"/>
      <c r="F11" s="131"/>
      <c r="G11" s="131"/>
      <c r="H11" s="131"/>
      <c r="I11" s="131"/>
    </row>
    <row r="12" spans="1:9" ht="15" customHeight="1" x14ac:dyDescent="0.2">
      <c r="A12" s="130">
        <v>1122152</v>
      </c>
      <c r="B12" s="130"/>
      <c r="C12" s="131"/>
      <c r="D12" s="131"/>
      <c r="E12" s="131"/>
      <c r="F12" s="131"/>
      <c r="G12" s="131"/>
      <c r="H12" s="131"/>
      <c r="I12" s="131"/>
    </row>
    <row r="13" spans="1:9" ht="15" customHeight="1" x14ac:dyDescent="0.2">
      <c r="A13" s="130">
        <v>36363.64</v>
      </c>
      <c r="B13" s="130"/>
      <c r="C13" s="131"/>
      <c r="D13" s="131"/>
      <c r="E13" s="131"/>
      <c r="F13" s="131"/>
      <c r="G13" s="131"/>
      <c r="H13" s="131"/>
      <c r="I13" s="131"/>
    </row>
    <row r="14" spans="1:9" ht="15" customHeight="1" x14ac:dyDescent="0.2">
      <c r="A14" s="130">
        <v>297752</v>
      </c>
      <c r="B14" s="130"/>
      <c r="C14" s="131"/>
      <c r="D14" s="131"/>
      <c r="E14" s="131"/>
      <c r="F14" s="132">
        <v>297752.80898876401</v>
      </c>
      <c r="G14" s="131"/>
      <c r="H14" s="131"/>
      <c r="I14" s="131"/>
    </row>
    <row r="15" spans="1:9" ht="15" customHeight="1" x14ac:dyDescent="0.2">
      <c r="A15" s="133">
        <v>10657228.640000001</v>
      </c>
      <c r="B15" s="133">
        <v>-7530050</v>
      </c>
      <c r="C15" s="134">
        <v>3127178.6400000011</v>
      </c>
      <c r="D15" s="131"/>
      <c r="E15" s="131"/>
      <c r="F15" s="131"/>
      <c r="G15" s="131"/>
      <c r="H15" s="131"/>
      <c r="I15" s="131"/>
    </row>
    <row r="16" spans="1:9" ht="15" customHeight="1" x14ac:dyDescent="0.2">
      <c r="A16" s="131"/>
      <c r="B16" s="135"/>
      <c r="C16" s="136">
        <v>3120000</v>
      </c>
      <c r="D16" s="137" t="s">
        <v>138</v>
      </c>
      <c r="E16" s="131"/>
      <c r="F16" s="132">
        <v>319000</v>
      </c>
      <c r="G16" s="130">
        <v>3439000</v>
      </c>
      <c r="H16" s="131"/>
      <c r="I16" s="131"/>
    </row>
    <row r="17" spans="1:9" ht="15" customHeight="1" x14ac:dyDescent="0.2">
      <c r="A17" s="131"/>
      <c r="B17" s="130"/>
      <c r="C17" s="138" t="s">
        <v>139</v>
      </c>
      <c r="D17" s="139" t="s">
        <v>140</v>
      </c>
      <c r="E17" s="131"/>
      <c r="F17" s="131"/>
      <c r="G17" s="132">
        <v>2200000</v>
      </c>
      <c r="H17" s="131"/>
      <c r="I17" s="131"/>
    </row>
    <row r="18" spans="1:9" ht="15" customHeight="1" x14ac:dyDescent="0.2">
      <c r="A18" s="131"/>
      <c r="B18" s="130"/>
      <c r="C18" s="131"/>
      <c r="D18" s="131"/>
      <c r="E18" s="131"/>
      <c r="F18" s="131"/>
      <c r="G18" s="130">
        <v>1239000</v>
      </c>
      <c r="H18" s="139" t="s">
        <v>141</v>
      </c>
      <c r="I18" s="132">
        <v>1240000</v>
      </c>
    </row>
    <row r="19" spans="1:9" ht="15" customHeight="1" x14ac:dyDescent="0.2">
      <c r="A19" s="131"/>
      <c r="B19" s="130"/>
      <c r="C19" s="131"/>
      <c r="D19" s="131"/>
      <c r="E19" s="131"/>
      <c r="F19" s="131"/>
      <c r="G19" s="131"/>
      <c r="H19" s="131"/>
      <c r="I19" s="131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8.83203125" defaultRowHeight="15" customHeight="1" x14ac:dyDescent="0.2"/>
  <cols>
    <col min="1" max="3" width="8.83203125" style="140" customWidth="1"/>
    <col min="4" max="4" width="12.5" style="140" customWidth="1"/>
    <col min="5" max="5" width="10.5" style="140" customWidth="1"/>
    <col min="6" max="256" width="8.83203125" customWidth="1"/>
  </cols>
  <sheetData>
    <row r="1" spans="1:5" ht="15" customHeight="1" x14ac:dyDescent="0.2">
      <c r="A1" s="141">
        <v>41352</v>
      </c>
      <c r="B1" s="139" t="s">
        <v>142</v>
      </c>
      <c r="C1" s="139" t="s">
        <v>143</v>
      </c>
      <c r="D1" s="9">
        <v>2000000</v>
      </c>
      <c r="E1" s="139" t="s">
        <v>144</v>
      </c>
    </row>
    <row r="2" spans="1:5" ht="15" customHeight="1" x14ac:dyDescent="0.2">
      <c r="A2" s="131"/>
      <c r="B2" s="131"/>
      <c r="C2" s="131"/>
      <c r="D2" s="3"/>
      <c r="E2" s="131"/>
    </row>
    <row r="3" spans="1:5" ht="15" customHeight="1" x14ac:dyDescent="0.2">
      <c r="A3" s="131"/>
      <c r="B3" s="131"/>
      <c r="C3" s="131"/>
      <c r="D3" s="3"/>
      <c r="E3" s="131"/>
    </row>
    <row r="4" spans="1:5" ht="15" customHeight="1" x14ac:dyDescent="0.2">
      <c r="A4" s="131"/>
      <c r="B4" s="131"/>
      <c r="C4" s="131"/>
      <c r="D4" s="3"/>
      <c r="E4" s="131"/>
    </row>
    <row r="5" spans="1:5" ht="15" customHeight="1" x14ac:dyDescent="0.2">
      <c r="A5" s="131"/>
      <c r="B5" s="131"/>
      <c r="C5" s="131"/>
      <c r="D5" s="3"/>
      <c r="E5" s="131"/>
    </row>
    <row r="6" spans="1:5" ht="15" customHeight="1" x14ac:dyDescent="0.2">
      <c r="A6" s="131"/>
      <c r="B6" s="131"/>
      <c r="C6" s="131"/>
      <c r="D6" s="3"/>
      <c r="E6" s="131"/>
    </row>
    <row r="7" spans="1:5" ht="15" customHeight="1" x14ac:dyDescent="0.2">
      <c r="A7" s="131"/>
      <c r="B7" s="131"/>
      <c r="C7" s="131"/>
      <c r="D7" s="3"/>
      <c r="E7" s="131"/>
    </row>
    <row r="8" spans="1:5" ht="15" customHeight="1" x14ac:dyDescent="0.2">
      <c r="A8" s="131"/>
      <c r="B8" s="131"/>
      <c r="C8" s="131"/>
      <c r="D8" s="3"/>
      <c r="E8" s="131"/>
    </row>
    <row r="9" spans="1:5" ht="15" customHeight="1" x14ac:dyDescent="0.2">
      <c r="A9" s="131"/>
      <c r="B9" s="131"/>
      <c r="C9" s="131"/>
      <c r="D9" s="3"/>
      <c r="E9" s="131"/>
    </row>
    <row r="10" spans="1:5" ht="15" customHeight="1" x14ac:dyDescent="0.2">
      <c r="A10" s="131"/>
      <c r="B10" s="131"/>
      <c r="C10" s="131"/>
      <c r="D10" s="3"/>
      <c r="E10" s="131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Account 2</vt:lpstr>
      <vt:lpstr>Account1 (2)</vt:lpstr>
      <vt:lpstr>Account1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2017-07-04T07:43:10Z</dcterms:created>
  <dcterms:modified xsi:type="dcterms:W3CDTF">2017-12-31T15:33:42Z</dcterms:modified>
</cp:coreProperties>
</file>